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E:\Assignments\Mahagenco\MYT FY26-30\MERC Proceedings\Revised Petition\Tariff formats\"/>
    </mc:Choice>
  </mc:AlternateContent>
  <xr:revisionPtr revIDLastSave="0" documentId="13_ncr:1_{02192A7E-D268-4B63-A42F-E36B51CA1542}" xr6:coauthVersionLast="47" xr6:coauthVersionMax="47" xr10:uidLastSave="{00000000-0000-0000-0000-000000000000}"/>
  <bookViews>
    <workbookView xWindow="-110" yWindow="-110" windowWidth="19420" windowHeight="10300" tabRatio="926" xr2:uid="{00000000-000D-0000-FFFF-FFFF00000000}"/>
  </bookViews>
  <sheets>
    <sheet name="Index" sheetId="57" r:id="rId1"/>
    <sheet name="F1" sheetId="58" r:id="rId2"/>
    <sheet name="F1.1" sheetId="80" r:id="rId3"/>
    <sheet name="F2.1" sheetId="81" r:id="rId4"/>
    <sheet name="F2.2" sheetId="59" r:id="rId5"/>
    <sheet name="F2.3" sheetId="60" r:id="rId6"/>
    <sheet name="F2.4" sheetId="61" r:id="rId7"/>
    <sheet name="F2.5" sheetId="62" r:id="rId8"/>
    <sheet name="F2.6" sheetId="79" r:id="rId9"/>
    <sheet name="F2.7" sheetId="63" r:id="rId10"/>
    <sheet name="F3" sheetId="65" r:id="rId11"/>
    <sheet name="F3.1" sheetId="66" r:id="rId12"/>
    <sheet name="F3.2" sheetId="67" r:id="rId13"/>
    <sheet name="F3.3" sheetId="68" r:id="rId14"/>
    <sheet name="F3.4" sheetId="69" r:id="rId15"/>
    <sheet name="F4" sheetId="93" r:id="rId16"/>
    <sheet name="F4.1" sheetId="117" r:id="rId17"/>
    <sheet name="F4.2" sheetId="118" r:id="rId18"/>
    <sheet name="F4.3" sheetId="119" r:id="rId19"/>
    <sheet name="F5 (T)" sheetId="116" r:id="rId20"/>
    <sheet name="F5" sheetId="70" r:id="rId21"/>
    <sheet name="F5.1 (N)" sheetId="103" r:id="rId22"/>
    <sheet name="F6" sheetId="54" r:id="rId23"/>
    <sheet name="F7" sheetId="55" r:id="rId24"/>
    <sheet name="F8" sheetId="71" r:id="rId25"/>
    <sheet name="F9" sheetId="72" r:id="rId26"/>
    <sheet name="F9.1" sheetId="91" r:id="rId27"/>
    <sheet name="F9.2" sheetId="73" r:id="rId28"/>
    <sheet name="F9.3" sheetId="74" r:id="rId29"/>
    <sheet name="F10" sheetId="77" r:id="rId30"/>
    <sheet name="F11" sheetId="75" r:id="rId31"/>
    <sheet name="F12" sheetId="76" r:id="rId32"/>
    <sheet name="F13" sheetId="78" r:id="rId33"/>
    <sheet name="F14.1" sheetId="104" r:id="rId34"/>
    <sheet name="F14.2" sheetId="105" r:id="rId35"/>
    <sheet name="F14.3" sheetId="106" r:id="rId36"/>
    <sheet name="F14.4" sheetId="107" r:id="rId37"/>
    <sheet name="F14.5" sheetId="108" r:id="rId38"/>
    <sheet name="F14.6" sheetId="109" r:id="rId39"/>
    <sheet name="F14.7" sheetId="110" r:id="rId40"/>
    <sheet name="F14.8" sheetId="111" r:id="rId41"/>
    <sheet name="F14.9" sheetId="112" r:id="rId42"/>
    <sheet name="F15" sheetId="113" r:id="rId43"/>
    <sheet name="F16" sheetId="98" r:id="rId44"/>
    <sheet name="F17" sheetId="99" r:id="rId45"/>
    <sheet name="F18" sheetId="114" r:id="rId46"/>
    <sheet name="F19" sheetId="115"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a" localSheetId="19">#REF!</definedName>
    <definedName name="\a">#REF!</definedName>
    <definedName name="\b" localSheetId="19">#REF!</definedName>
    <definedName name="\b">#REF!</definedName>
    <definedName name="\c" localSheetId="19">#REF!</definedName>
    <definedName name="\c">#REF!</definedName>
    <definedName name="\d" localSheetId="19">#REF!</definedName>
    <definedName name="\d">#REF!</definedName>
    <definedName name="\e" localSheetId="19">#REF!</definedName>
    <definedName name="\e">#REF!</definedName>
    <definedName name="\f" localSheetId="19">#REF!</definedName>
    <definedName name="\f">#REF!</definedName>
    <definedName name="\g" localSheetId="19">#REF!</definedName>
    <definedName name="\g">#REF!</definedName>
    <definedName name="\j" localSheetId="19">#REF!</definedName>
    <definedName name="\j">#REF!</definedName>
    <definedName name="\k" localSheetId="19">#REF!</definedName>
    <definedName name="\k">#REF!</definedName>
    <definedName name="\m" localSheetId="19">#REF!</definedName>
    <definedName name="\m">#REF!</definedName>
    <definedName name="\n" localSheetId="19">#REF!</definedName>
    <definedName name="\n">#REF!</definedName>
    <definedName name="\o" localSheetId="19">#REF!</definedName>
    <definedName name="\o">#REF!</definedName>
    <definedName name="\p" localSheetId="19">#REF!</definedName>
    <definedName name="\p">#REF!</definedName>
    <definedName name="\s" localSheetId="19">#REF!</definedName>
    <definedName name="\s">#REF!</definedName>
    <definedName name="\t" localSheetId="19">#REF!</definedName>
    <definedName name="\t">#REF!</definedName>
    <definedName name="\w" localSheetId="19">#REF!</definedName>
    <definedName name="\w">#REF!</definedName>
    <definedName name="\x" localSheetId="19">#REF!</definedName>
    <definedName name="\x">#REF!</definedName>
    <definedName name="\z" localSheetId="19">#REF!</definedName>
    <definedName name="\z">#REF!</definedName>
    <definedName name="_" localSheetId="19">#REF!</definedName>
    <definedName name="_">#REF!</definedName>
    <definedName name="_.._D__D__D__D_" localSheetId="19">#REF!</definedName>
    <definedName name="_.._D__D__D__D_">#REF!</definedName>
    <definedName name="_________XL__ENTER_UNIT" localSheetId="19">#REF!</definedName>
    <definedName name="_________XL__ENTER_UNIT">#REF!</definedName>
    <definedName name="_______SCH6" localSheetId="19">'[1]04REL'!#REF!</definedName>
    <definedName name="_______SCH6">'[1]04REL'!#REF!</definedName>
    <definedName name="_______XL__ENTER_UNIT" localSheetId="19">#REF!</definedName>
    <definedName name="_______XL__ENTER_UNIT">#REF!</definedName>
    <definedName name="______SCH6" localSheetId="19">'[1]04REL'!#REF!</definedName>
    <definedName name="______SCH6">'[1]04REL'!#REF!</definedName>
    <definedName name="______XL__ENTER_UNIT" localSheetId="19">#REF!</definedName>
    <definedName name="______XL__ENTER_UNIT">#REF!</definedName>
    <definedName name="_____SCH6" localSheetId="19">'[1]04REL'!#REF!</definedName>
    <definedName name="_____SCH6">'[1]04REL'!#REF!</definedName>
    <definedName name="____SCH6" localSheetId="19">'[1]04REL'!#REF!</definedName>
    <definedName name="____SCH6">'[1]04REL'!#REF!</definedName>
    <definedName name="____XL__ENTER_UNIT" localSheetId="19">#REF!</definedName>
    <definedName name="____XL__ENTER_UNIT">#REF!</definedName>
    <definedName name="___INDEX_SHEET___ASAP_Utilities" localSheetId="19">#REF!</definedName>
    <definedName name="___INDEX_SHEET___ASAP_Utilities">#REF!</definedName>
    <definedName name="___SCH6" localSheetId="19">'[1]04REL'!#REF!</definedName>
    <definedName name="___SCH6">'[1]04REL'!#REF!</definedName>
    <definedName name="___XL__ENTER_UNIT" localSheetId="19">#REF!</definedName>
    <definedName name="___XL__ENTER_UNIT">#REF!</definedName>
    <definedName name="__123Graph_A" localSheetId="42" hidden="1">[2]CE!#REF!</definedName>
    <definedName name="__123Graph_A" localSheetId="44" hidden="1">[2]CE!#REF!</definedName>
    <definedName name="__123Graph_A" localSheetId="15" hidden="1">[2]CE!#REF!</definedName>
    <definedName name="__123Graph_A" localSheetId="19" hidden="1">[2]CE!#REF!</definedName>
    <definedName name="__123Graph_A" localSheetId="21" hidden="1">[2]CE!#REF!</definedName>
    <definedName name="__123Graph_A" hidden="1">[2]CE!#REF!</definedName>
    <definedName name="__123Graph_ASTNPLF" localSheetId="42" hidden="1">[2]CE!#REF!</definedName>
    <definedName name="__123Graph_ASTNPLF" localSheetId="44" hidden="1">[2]CE!#REF!</definedName>
    <definedName name="__123Graph_ASTNPLF" localSheetId="15" hidden="1">[2]CE!#REF!</definedName>
    <definedName name="__123Graph_ASTNPLF" localSheetId="19" hidden="1">[2]CE!#REF!</definedName>
    <definedName name="__123Graph_ASTNPLF" localSheetId="21" hidden="1">[2]CE!#REF!</definedName>
    <definedName name="__123Graph_ASTNPLF" hidden="1">[2]CE!#REF!</definedName>
    <definedName name="__123Graph_B" localSheetId="42" hidden="1">[2]CE!#REF!</definedName>
    <definedName name="__123Graph_B" localSheetId="44" hidden="1">[2]CE!#REF!</definedName>
    <definedName name="__123Graph_B" localSheetId="15" hidden="1">[2]CE!#REF!</definedName>
    <definedName name="__123Graph_B" localSheetId="19" hidden="1">[2]CE!#REF!</definedName>
    <definedName name="__123Graph_B" localSheetId="21" hidden="1">[2]CE!#REF!</definedName>
    <definedName name="__123Graph_B" hidden="1">[2]CE!#REF!</definedName>
    <definedName name="__123Graph_BSTNPLF" localSheetId="42" hidden="1">[2]CE!#REF!</definedName>
    <definedName name="__123Graph_BSTNPLF" localSheetId="44" hidden="1">[2]CE!#REF!</definedName>
    <definedName name="__123Graph_BSTNPLF" localSheetId="15" hidden="1">[2]CE!#REF!</definedName>
    <definedName name="__123Graph_BSTNPLF" localSheetId="19" hidden="1">[2]CE!#REF!</definedName>
    <definedName name="__123Graph_BSTNPLF" localSheetId="21" hidden="1">[2]CE!#REF!</definedName>
    <definedName name="__123Graph_BSTNPLF" hidden="1">[2]CE!#REF!</definedName>
    <definedName name="__123Graph_C" localSheetId="42" hidden="1">[2]CE!#REF!</definedName>
    <definedName name="__123Graph_C" localSheetId="44" hidden="1">[2]CE!#REF!</definedName>
    <definedName name="__123Graph_C" localSheetId="15" hidden="1">[2]CE!#REF!</definedName>
    <definedName name="__123Graph_C" localSheetId="19" hidden="1">[2]CE!#REF!</definedName>
    <definedName name="__123Graph_C" localSheetId="21" hidden="1">[2]CE!#REF!</definedName>
    <definedName name="__123Graph_C" hidden="1">[2]CE!#REF!</definedName>
    <definedName name="__123Graph_CSTNPLF" localSheetId="42" hidden="1">[2]CE!#REF!</definedName>
    <definedName name="__123Graph_CSTNPLF" localSheetId="44" hidden="1">[2]CE!#REF!</definedName>
    <definedName name="__123Graph_CSTNPLF" localSheetId="15" hidden="1">[2]CE!#REF!</definedName>
    <definedName name="__123Graph_CSTNPLF" localSheetId="19" hidden="1">[2]CE!#REF!</definedName>
    <definedName name="__123Graph_CSTNPLF" localSheetId="21" hidden="1">[2]CE!#REF!</definedName>
    <definedName name="__123Graph_CSTNPLF" hidden="1">[2]CE!#REF!</definedName>
    <definedName name="__123Graph_X" localSheetId="42" hidden="1">[2]CE!#REF!</definedName>
    <definedName name="__123Graph_X" localSheetId="44" hidden="1">[2]CE!#REF!</definedName>
    <definedName name="__123Graph_X" localSheetId="15" hidden="1">[2]CE!#REF!</definedName>
    <definedName name="__123Graph_X" localSheetId="19" hidden="1">[2]CE!#REF!</definedName>
    <definedName name="__123Graph_X" localSheetId="21" hidden="1">[2]CE!#REF!</definedName>
    <definedName name="__123Graph_X" hidden="1">[2]CE!#REF!</definedName>
    <definedName name="__123Graph_XSTNPLF" localSheetId="42" hidden="1">[2]CE!#REF!</definedName>
    <definedName name="__123Graph_XSTNPLF" localSheetId="44" hidden="1">[2]CE!#REF!</definedName>
    <definedName name="__123Graph_XSTNPLF" localSheetId="15" hidden="1">[2]CE!#REF!</definedName>
    <definedName name="__123Graph_XSTNPLF" localSheetId="19" hidden="1">[2]CE!#REF!</definedName>
    <definedName name="__123Graph_XSTNPLF" localSheetId="21" hidden="1">[2]CE!#REF!</definedName>
    <definedName name="__123Graph_XSTNPLF" hidden="1">[2]CE!#REF!</definedName>
    <definedName name="__DOWN_10__GOTO" localSheetId="19">#REF!</definedName>
    <definedName name="__DOWN_10__GOTO">#REF!</definedName>
    <definedName name="__ES84__EW84_0." localSheetId="19">#REF!</definedName>
    <definedName name="__ES84__EW84_0.">#REF!</definedName>
    <definedName name="__GOTO_EP84__AV" localSheetId="19">#REF!</definedName>
    <definedName name="__GOTO_EP84__AV">#REF!</definedName>
    <definedName name="__SCH6" localSheetId="19">'[1]04REL'!#REF!</definedName>
    <definedName name="__SCH6">'[1]04REL'!#REF!</definedName>
    <definedName name="__SUM_CS57..CS6" localSheetId="19">#REF!</definedName>
    <definedName name="__SUM_CS57..CS6">#REF!</definedName>
    <definedName name="__SUM_CS65..CS7" localSheetId="19">#REF!</definedName>
    <definedName name="__SUM_CS65..CS7">#REF!</definedName>
    <definedName name="__SUM_FQ20..FQ2" localSheetId="19">#REF!</definedName>
    <definedName name="__SUM_FQ20..FQ2">#REF!</definedName>
    <definedName name="__SUM_FQ28..FQ3" localSheetId="19">#REF!</definedName>
    <definedName name="__SUM_FQ28..FQ3">#REF!</definedName>
    <definedName name="__XL__ENTER_UNIT" localSheetId="19">#REF!</definedName>
    <definedName name="__XL__ENTER_UNIT">#REF!</definedName>
    <definedName name="_4.1Tillarii" hidden="1">[2]CE!#REF!</definedName>
    <definedName name="_5" localSheetId="19">#REF!</definedName>
    <definedName name="_5">#REF!</definedName>
    <definedName name="_6" localSheetId="19">#REF!</definedName>
    <definedName name="_6">#REF!</definedName>
    <definedName name="_D___GOTO_GK112" localSheetId="19">#REF!</definedName>
    <definedName name="_D___GOTO_GK112">#REF!</definedName>
    <definedName name="_D___GOTO_GK56_" localSheetId="19">#REF!</definedName>
    <definedName name="_D___GOTO_GK56_">#REF!</definedName>
    <definedName name="_D__D___L___GOT" localSheetId="19">#REF!</definedName>
    <definedName name="_D__D___L___GOT">#REF!</definedName>
    <definedName name="_D__D__D___D__D" localSheetId="19">#REF!</definedName>
    <definedName name="_D__D__D___D__D">#REF!</definedName>
    <definedName name="_D_19__U_19_" localSheetId="19">#REF!</definedName>
    <definedName name="_D_19__U_19_">#REF!</definedName>
    <definedName name="_DOWN_9__RIGHT_" localSheetId="19">#REF!</definedName>
    <definedName name="_DOWN_9__RIGHT_">#REF!</definedName>
    <definedName name="_Fill" localSheetId="42" hidden="1">'F15'!#REF!</definedName>
    <definedName name="_Fill" localSheetId="44" hidden="1">#REF!</definedName>
    <definedName name="_Fill" localSheetId="15" hidden="1">#REF!</definedName>
    <definedName name="_Fill" localSheetId="19" hidden="1">#REF!</definedName>
    <definedName name="_Fill" localSheetId="21" hidden="1">#REF!</definedName>
    <definedName name="_Fill" hidden="1">#REF!</definedName>
    <definedName name="_xlnm._FilterDatabase" localSheetId="17" hidden="1">'F4.2'!$A$4:$AY$21</definedName>
    <definedName name="_FROM__R__R__08" localSheetId="19">#REF!</definedName>
    <definedName name="_FROM__R__R__08">#REF!</definedName>
    <definedName name="_FROM__R__R__16" localSheetId="19">#REF!</definedName>
    <definedName name="_FROM__R__R__16">#REF!</definedName>
    <definedName name="_GENERATION__R_" localSheetId="19">#REF!</definedName>
    <definedName name="_GENERATION__R_">#REF!</definedName>
    <definedName name="_GOTO_BT49__R__" localSheetId="19">#REF!</definedName>
    <definedName name="_GOTO_BT49__R__">#REF!</definedName>
    <definedName name="_GOTO_CF11__?__" localSheetId="19">#REF!</definedName>
    <definedName name="_GOTO_CF11__?__">#REF!</definedName>
    <definedName name="_GOTO_EO75__WEK" localSheetId="19">#REF!</definedName>
    <definedName name="_GOTO_EO75__WEK">#REF!</definedName>
    <definedName name="_GOTO_EP82__PEA" localSheetId="19">#REF!</definedName>
    <definedName name="_GOTO_EP82__PEA">#REF!</definedName>
    <definedName name="_GOTO_EP86__PER" localSheetId="19">#REF!</definedName>
    <definedName name="_GOTO_EP86__PER">#REF!</definedName>
    <definedName name="_GOTO_FO112__RV" localSheetId="19">#REF!</definedName>
    <definedName name="_GOTO_FO112__RV">#REF!</definedName>
    <definedName name="_GOTO_FO56__RV_" localSheetId="19">#REF!</definedName>
    <definedName name="_GOTO_FO56__RV_">#REF!</definedName>
    <definedName name="_HOME__GOTO_M14" localSheetId="19">#REF!</definedName>
    <definedName name="_HOME__GOTO_M14">#REF!</definedName>
    <definedName name="_Order1" hidden="1">255</definedName>
    <definedName name="_PLF__R__R___ES" localSheetId="19">#REF!</definedName>
    <definedName name="_PLF__R__R___ES">#REF!</definedName>
    <definedName name="_RV_DOWN_6__LEF" localSheetId="19">#REF!</definedName>
    <definedName name="_RV_DOWN_6__LEF">#REF!</definedName>
    <definedName name="_SCH6" localSheetId="19">'[1]04REL'!#REF!</definedName>
    <definedName name="_SCH6">'[1]04REL'!#REF!</definedName>
    <definedName name="_SUM_DI14..DI21" localSheetId="19">#REF!</definedName>
    <definedName name="_SUM_DI14..DI21">#REF!</definedName>
    <definedName name="_SUM_DI22..DI29" localSheetId="19">#REF!</definedName>
    <definedName name="_SUM_DI22..DI29">#REF!</definedName>
    <definedName name="_U__END__U__D__" localSheetId="19">#REF!</definedName>
    <definedName name="_U__END__U__D__">#REF!</definedName>
    <definedName name="_U__U__END__U__" localSheetId="19">#REF!</definedName>
    <definedName name="_U__U__END__U__">#REF!</definedName>
    <definedName name="_U__U__U__U__U_" localSheetId="19">#REF!</definedName>
    <definedName name="_U__U__U__U__U_">#REF!</definedName>
    <definedName name="_WGPD_GOTO_CO10" localSheetId="19">#REF!</definedName>
    <definedName name="_WGPD_GOTO_CO10">#REF!</definedName>
    <definedName name="A" localSheetId="19">#REF!</definedName>
    <definedName name="A">#REF!</definedName>
    <definedName name="ADL.63">[3]Addl.40!$A$38:$I$284</definedName>
    <definedName name="AuBhu0910">[4]Assumption_PwC!$D$7</definedName>
    <definedName name="AuBhu1011">[4]Assumption_PwC!$E$7</definedName>
    <definedName name="AuCha0910">[4]Assumption_PwC!$D$8</definedName>
    <definedName name="AV" localSheetId="19">#REF!</definedName>
    <definedName name="AV">#REF!</definedName>
    <definedName name="C_Data_1" localSheetId="19">'[5]2000-01'!#REF!</definedName>
    <definedName name="C_Data_1">'[5]2000-01'!#REF!</definedName>
    <definedName name="C_Data_2" localSheetId="19">'[5]2000-01'!#REF!</definedName>
    <definedName name="C_Data_2">'[5]2000-01'!#REF!</definedName>
    <definedName name="CM10_C_RIGHT___" localSheetId="19">#REF!</definedName>
    <definedName name="CM10_C_RIGHT___">#REF!</definedName>
    <definedName name="CV" localSheetId="19">#REF!</definedName>
    <definedName name="CV">#REF!</definedName>
    <definedName name="D">#N/A</definedName>
    <definedName name="Debt_Pct">[6]Assumptions!$B$13</definedName>
    <definedName name="dpc">'[7]dpc cost'!$D$1</definedName>
    <definedName name="E_315MVA_Addl_Page1" localSheetId="19">#REF!</definedName>
    <definedName name="E_315MVA_Addl_Page1">#REF!</definedName>
    <definedName name="E_315MVA_Addl_Page2" localSheetId="19">#REF!</definedName>
    <definedName name="E_315MVA_Addl_Page2">#REF!</definedName>
    <definedName name="Erai_level">[8]Level_qty!$B$8:$C$528</definedName>
    <definedName name="Esc_AGExp">[9]Assumptions!$B$4</definedName>
    <definedName name="Esc_Coal">[6]Assumptions!$B$6</definedName>
    <definedName name="Esc_DomGas">[6]Assumptions!$B$8</definedName>
    <definedName name="Esc_EmpExp">[6]Assumptions!$B$3</definedName>
    <definedName name="Esc_LNGas">[6]Assumptions!$B$9</definedName>
    <definedName name="Esc_Oil">[6]Assumptions!$B$7</definedName>
    <definedName name="Esc_OtherVarCharge">[6]Assumptions!$B$10</definedName>
    <definedName name="Esc_RMExp">[9]Assumptions!$B$5</definedName>
    <definedName name="EscAGExp" localSheetId="19">#REF!</definedName>
    <definedName name="EscAGExp">#REF!</definedName>
    <definedName name="EscCoal" localSheetId="19">#REF!</definedName>
    <definedName name="EscCoal">#REF!</definedName>
    <definedName name="EscDomGas" localSheetId="19">#REF!</definedName>
    <definedName name="EscDomGas">#REF!</definedName>
    <definedName name="EscEmpExp" localSheetId="19">#REF!</definedName>
    <definedName name="EscEmpExp">#REF!</definedName>
    <definedName name="EscLNGas" localSheetId="19">#REF!</definedName>
    <definedName name="EscLNGas">#REF!</definedName>
    <definedName name="EscOil" localSheetId="19">#REF!</definedName>
    <definedName name="EscOil">#REF!</definedName>
    <definedName name="EscOtherIncome" localSheetId="19">#REF!</definedName>
    <definedName name="EscOtherIncome">#REF!</definedName>
    <definedName name="EscOtherVarCharge" localSheetId="19">#REF!</definedName>
    <definedName name="EscOtherVarCharge">#REF!</definedName>
    <definedName name="EscRMExp" localSheetId="19">#REF!</definedName>
    <definedName name="EscRMExp">#REF!</definedName>
    <definedName name="FAX" localSheetId="19">#REF!</definedName>
    <definedName name="FAX">#REF!</definedName>
    <definedName name="FinCharge">[6]Assumptions!$B$25</definedName>
    <definedName name="Fuel_Exp_CY" localSheetId="19">#REF!</definedName>
    <definedName name="Fuel_Exp_CY">#REF!</definedName>
    <definedName name="Fuel_Exp_EY" localSheetId="19">#REF!</definedName>
    <definedName name="Fuel_Exp_EY">#REF!</definedName>
    <definedName name="Fuel_Exp_PY" localSheetId="19">#REF!</definedName>
    <definedName name="Fuel_Exp_PY">#REF!</definedName>
    <definedName name="GR" localSheetId="19">#REF!</definedName>
    <definedName name="GR">#REF!</definedName>
    <definedName name="IntRate_11">[6]Assumptions!$B$11</definedName>
    <definedName name="IntRate_12">[6]Assumptions!$B$12</definedName>
    <definedName name="IntRate_WC">[4]Assumptions!$B$16</definedName>
    <definedName name="IntRate_WC10">[6]Assumptions!$B$16</definedName>
    <definedName name="IntRate_WC11">[6]Assumptions!$B$17</definedName>
    <definedName name="IntRate_WC12">[6]Assumptions!$B$18</definedName>
    <definedName name="IntRate12" localSheetId="19">#REF!</definedName>
    <definedName name="IntRate12">#REF!</definedName>
    <definedName name="IntRate13" localSheetId="19">#REF!</definedName>
    <definedName name="IntRate13">#REF!</definedName>
    <definedName name="IntRateWC11" localSheetId="19">#REF!</definedName>
    <definedName name="IntRateWC11">#REF!</definedName>
    <definedName name="IntRateWC12" localSheetId="19">#REF!</definedName>
    <definedName name="IntRateWC12">#REF!</definedName>
    <definedName name="IntRateWC13" localSheetId="19">#REF!</definedName>
    <definedName name="IntRateWC13">#REF!</definedName>
    <definedName name="Intt_Charge_cY" localSheetId="19">#REF!,#REF!</definedName>
    <definedName name="Intt_Charge_cY">#REF!,#REF!</definedName>
    <definedName name="Intt_Charge_cy_1">'[10]A 3.7'!$H$35,'[10]A 3.7'!$H$44</definedName>
    <definedName name="Intt_Charge_eY" localSheetId="19">#REF!,#REF!</definedName>
    <definedName name="Intt_Charge_eY">#REF!,#REF!</definedName>
    <definedName name="Intt_Charge_ey_1">'[10]A 3.7'!$I$35,'[10]A 3.7'!$I$44</definedName>
    <definedName name="Intt_Charge_PY" localSheetId="19">#REF!,#REF!</definedName>
    <definedName name="Intt_Charge_PY">#REF!,#REF!</definedName>
    <definedName name="Intt_Charge_py_1">'[10]A 3.7'!$G$35,'[10]A 3.7'!$G$44</definedName>
    <definedName name="IsCircular" localSheetId="19">#REF!</definedName>
    <definedName name="IsCircular">#REF!</definedName>
    <definedName name="K2000_">#N/A</definedName>
    <definedName name="LTR_M_NEW" localSheetId="19">#REF!</definedName>
    <definedName name="LTR_M_NEW">#REF!</definedName>
    <definedName name="LTR_MOR" localSheetId="19">#REF!</definedName>
    <definedName name="LTR_MOR">#REF!</definedName>
    <definedName name="new" localSheetId="42" hidden="1">[11]CE!#REF!</definedName>
    <definedName name="new" localSheetId="44" hidden="1">[11]CE!#REF!</definedName>
    <definedName name="new" localSheetId="15" hidden="1">[11]CE!#REF!</definedName>
    <definedName name="new" localSheetId="19" hidden="1">[11]CE!#REF!</definedName>
    <definedName name="new" localSheetId="21" hidden="1">[11]CE!#REF!</definedName>
    <definedName name="new" hidden="1">[11]CE!#REF!</definedName>
    <definedName name="O" localSheetId="19">#REF!</definedName>
    <definedName name="O">#REF!</definedName>
    <definedName name="p" localSheetId="19">#REF!</definedName>
    <definedName name="p">#REF!</definedName>
    <definedName name="PAGE1" localSheetId="19">#REF!</definedName>
    <definedName name="PAGE1">#REF!</definedName>
    <definedName name="page10" localSheetId="19">#REF!</definedName>
    <definedName name="page10">#REF!</definedName>
    <definedName name="PAGE10_6" localSheetId="19">#REF!</definedName>
    <definedName name="PAGE10_6">#REF!</definedName>
    <definedName name="PAGE11_6" localSheetId="19">#REF!</definedName>
    <definedName name="PAGE11_6">#REF!</definedName>
    <definedName name="PAGE12_6" localSheetId="19">#REF!</definedName>
    <definedName name="PAGE12_6">#REF!</definedName>
    <definedName name="PAGE14" localSheetId="19">#REF!</definedName>
    <definedName name="PAGE14">#REF!</definedName>
    <definedName name="PAGE15" localSheetId="19">#REF!</definedName>
    <definedName name="PAGE15">#REF!</definedName>
    <definedName name="PAGE16" localSheetId="19">#REF!</definedName>
    <definedName name="PAGE16">#REF!</definedName>
    <definedName name="PAGE17" localSheetId="19">#REF!</definedName>
    <definedName name="PAGE17">#REF!</definedName>
    <definedName name="PAGE18" localSheetId="19">#REF!</definedName>
    <definedName name="PAGE18">#REF!</definedName>
    <definedName name="PAGE19" localSheetId="19">#REF!</definedName>
    <definedName name="PAGE19">#REF!</definedName>
    <definedName name="PAGE2" localSheetId="19">#REF!</definedName>
    <definedName name="PAGE2">#REF!</definedName>
    <definedName name="PAGE2_6" localSheetId="19">#REF!</definedName>
    <definedName name="PAGE2_6">#REF!</definedName>
    <definedName name="PAGE20" localSheetId="19">#REF!</definedName>
    <definedName name="PAGE20">#REF!</definedName>
    <definedName name="PAGE21" localSheetId="19">#REF!</definedName>
    <definedName name="PAGE21">#REF!</definedName>
    <definedName name="PAGE210" localSheetId="19">#REF!</definedName>
    <definedName name="PAGE210">#REF!</definedName>
    <definedName name="PAGE22" localSheetId="19">#REF!</definedName>
    <definedName name="PAGE22">#REF!</definedName>
    <definedName name="PAGE23" localSheetId="19">#REF!</definedName>
    <definedName name="PAGE23">#REF!</definedName>
    <definedName name="PAGE24" localSheetId="19">#REF!</definedName>
    <definedName name="PAGE24">#REF!</definedName>
    <definedName name="PAGE25" localSheetId="19">#REF!</definedName>
    <definedName name="PAGE25">#REF!</definedName>
    <definedName name="PAGE26" localSheetId="19">#REF!</definedName>
    <definedName name="PAGE26">#REF!</definedName>
    <definedName name="PAGE27" localSheetId="19">#REF!</definedName>
    <definedName name="PAGE27">#REF!</definedName>
    <definedName name="PAGE28" localSheetId="19">#REF!</definedName>
    <definedName name="PAGE28">#REF!</definedName>
    <definedName name="PAGE29" localSheetId="19">#REF!</definedName>
    <definedName name="PAGE29">#REF!</definedName>
    <definedName name="PAGE3_6" localSheetId="19">#REF!</definedName>
    <definedName name="PAGE3_6">#REF!</definedName>
    <definedName name="page34" localSheetId="19">#REF!</definedName>
    <definedName name="page34">#REF!</definedName>
    <definedName name="Page35" localSheetId="19">#REF!</definedName>
    <definedName name="Page35">#REF!</definedName>
    <definedName name="PAGE4_6" localSheetId="19">#REF!</definedName>
    <definedName name="PAGE4_6">#REF!</definedName>
    <definedName name="PAGE5_6" localSheetId="19">#REF!</definedName>
    <definedName name="PAGE5_6">#REF!</definedName>
    <definedName name="page50" localSheetId="19">#REF!</definedName>
    <definedName name="page50">#REF!</definedName>
    <definedName name="page51" localSheetId="19">#REF!</definedName>
    <definedName name="page51">#REF!</definedName>
    <definedName name="page52" localSheetId="19">#REF!</definedName>
    <definedName name="page52">#REF!</definedName>
    <definedName name="PAGE6" localSheetId="19">#REF!</definedName>
    <definedName name="PAGE6">#REF!</definedName>
    <definedName name="PAGE6_6" localSheetId="19">#REF!</definedName>
    <definedName name="PAGE6_6">#REF!</definedName>
    <definedName name="PAGE7" localSheetId="19">#REF!</definedName>
    <definedName name="PAGE7">#REF!</definedName>
    <definedName name="PAGE7_6" localSheetId="19">#REF!</definedName>
    <definedName name="PAGE7_6">#REF!</definedName>
    <definedName name="PAGE8" localSheetId="19">#REF!</definedName>
    <definedName name="PAGE8">#REF!</definedName>
    <definedName name="PAGE8_6U1A" localSheetId="19">#REF!</definedName>
    <definedName name="PAGE8_6U1A">#REF!</definedName>
    <definedName name="PAGE8_6U1B" localSheetId="19">#REF!</definedName>
    <definedName name="PAGE8_6U1B">#REF!</definedName>
    <definedName name="PAGE8_6U2A" localSheetId="19">#REF!</definedName>
    <definedName name="PAGE8_6U2A">#REF!</definedName>
    <definedName name="PAGE8_6U2B" localSheetId="19">#REF!</definedName>
    <definedName name="PAGE8_6U2B">#REF!</definedName>
    <definedName name="PAGE8_6U3A" localSheetId="19">#REF!</definedName>
    <definedName name="PAGE8_6U3A">#REF!</definedName>
    <definedName name="PAGE8_6U3B" localSheetId="19">#REF!</definedName>
    <definedName name="PAGE8_6U3B">#REF!</definedName>
    <definedName name="PAGE9" localSheetId="19">#REF!</definedName>
    <definedName name="PAGE9">#REF!</definedName>
    <definedName name="PAGE9_6" localSheetId="19">#REF!</definedName>
    <definedName name="PAGE9_6">#REF!</definedName>
    <definedName name="Pop_Ratio" localSheetId="19">#REF!</definedName>
    <definedName name="Pop_Ratio">#REF!</definedName>
    <definedName name="PRF_1" localSheetId="19">#REF!</definedName>
    <definedName name="PRF_1">#REF!</definedName>
    <definedName name="PRF_2_P1" localSheetId="19">#REF!</definedName>
    <definedName name="PRF_2_P1">#REF!</definedName>
    <definedName name="PRF_2_P2" localSheetId="19">#REF!</definedName>
    <definedName name="PRF_2_P2">#REF!</definedName>
    <definedName name="PRF_3_AN1" localSheetId="19">#REF!</definedName>
    <definedName name="PRF_3_AN1">#REF!</definedName>
    <definedName name="PRF_3_AN2" localSheetId="19">#REF!</definedName>
    <definedName name="PRF_3_AN2">#REF!</definedName>
    <definedName name="PRF_3_AN3" localSheetId="19">#REF!</definedName>
    <definedName name="PRF_3_AN3">#REF!</definedName>
    <definedName name="_xlnm.Print_Area" localSheetId="1">'F1'!$A$1:$X$37</definedName>
    <definedName name="_xlnm.Print_Area" localSheetId="2">'F1.1'!$A$1:$Q$17</definedName>
    <definedName name="_xlnm.Print_Area" localSheetId="30">'F11'!$A$1:$V$30</definedName>
    <definedName name="_xlnm.Print_Area" localSheetId="32">'F13'!$A$1:$M$58</definedName>
    <definedName name="_xlnm.Print_Area" localSheetId="44">'F17'!$A$1:$J$74</definedName>
    <definedName name="_xlnm.Print_Area" localSheetId="3">'F2.1'!$A$1:$U$61</definedName>
    <definedName name="_xlnm.Print_Area" localSheetId="5">'F2.3'!$A$1:$T$73</definedName>
    <definedName name="_xlnm.Print_Area" localSheetId="6">'F2.4'!$A$1:$N$75</definedName>
    <definedName name="_xlnm.Print_Area" localSheetId="7">'F2.5'!$A$1:$U$29</definedName>
    <definedName name="_xlnm.Print_Area" localSheetId="9">'F2.7'!$A$1:$N$41</definedName>
    <definedName name="_xlnm.Print_Area" localSheetId="10">'F3'!$A$1:$X$25</definedName>
    <definedName name="_xlnm.Print_Area" localSheetId="11">'F3.1'!$A$1:$AB$69</definedName>
    <definedName name="_xlnm.Print_Area" localSheetId="12">'F3.2'!$A$1:$N$79</definedName>
    <definedName name="_xlnm.Print_Area" localSheetId="13">'F3.3'!$A$1:$O$46</definedName>
    <definedName name="_xlnm.Print_Area" localSheetId="14">'F3.4'!$A$1:$M$25</definedName>
    <definedName name="_xlnm.Print_Area" localSheetId="16">'F4.1'!$A$1:$S$21</definedName>
    <definedName name="_xlnm.Print_Area" localSheetId="17">'F4.2'!$A$1:$AY$37</definedName>
    <definedName name="_xlnm.Print_Area" localSheetId="18">'F4.3'!$A$1:$N$262</definedName>
    <definedName name="_xlnm.Print_Area" localSheetId="20">'F5'!$A$1:$AB$166</definedName>
    <definedName name="_xlnm.Print_Area" localSheetId="19">#REF!</definedName>
    <definedName name="_xlnm.Print_Area" localSheetId="21">'F5.1 (N)'!$A$1:$AD$93</definedName>
    <definedName name="_xlnm.Print_Area" localSheetId="23">'F7'!$A$1:$R$65</definedName>
    <definedName name="_xlnm.Print_Area" localSheetId="24">'F8'!$A$1:$O$66</definedName>
    <definedName name="_xlnm.Print_Area" localSheetId="27">'F9.2'!$A$1:$N$71</definedName>
    <definedName name="_xlnm.Print_Area" localSheetId="28">'F9.3'!$A$1:$N$58</definedName>
    <definedName name="_xlnm.Print_Area" localSheetId="0">Index!$A$1:$D$58</definedName>
    <definedName name="_xlnm.Print_Area">#REF!</definedName>
    <definedName name="PRINT_AREA_MI" localSheetId="19">#REF!</definedName>
    <definedName name="PRINT_AREA_MI">#REF!</definedName>
    <definedName name="_xlnm.Print_Titles" localSheetId="4">'F2.2'!$1:$8</definedName>
    <definedName name="_xlnm.Print_Titles" localSheetId="17">'F4.2'!$A:$B,'F4.2'!$1:$6</definedName>
    <definedName name="_xlnm.Print_Titles" localSheetId="18">'F4.3'!$1:$6</definedName>
    <definedName name="q">'[12]A 3.7'!$I$35,'[12]A 3.7'!$I$44</definedName>
    <definedName name="S" localSheetId="19">#REF!</definedName>
    <definedName name="S">#REF!</definedName>
    <definedName name="SECOAL" localSheetId="19">#REF!</definedName>
    <definedName name="SECOAL">#REF!</definedName>
    <definedName name="SEOREP" localSheetId="19">#REF!</definedName>
    <definedName name="SEOREP">#REF!</definedName>
    <definedName name="SEREPORT" localSheetId="19">#REF!</definedName>
    <definedName name="SEREPORT">#REF!</definedName>
    <definedName name="shft1">[7]SUMMERY!$P$1</definedName>
    <definedName name="shftI">[13]SUMMERY!$P$1</definedName>
    <definedName name="t" localSheetId="19">#REF!</definedName>
    <definedName name="t">#REF!</definedName>
    <definedName name="TaxPaid10">[6]Assumptions!$B$22</definedName>
    <definedName name="TaxRate11">[6]Assumptions!$B$20</definedName>
    <definedName name="Taxrate12" localSheetId="19">#REF!</definedName>
    <definedName name="Taxrate12">#REF!</definedName>
    <definedName name="TotalRoE10">[6]Assumptions!$B$23</definedName>
    <definedName name="tripping" localSheetId="19">#REF!</definedName>
    <definedName name="tripping">#REF!</definedName>
    <definedName name="uNIT1" localSheetId="19">#REF!</definedName>
    <definedName name="uNIT1">#REF!</definedName>
    <definedName name="uNIT2" localSheetId="19">#REF!</definedName>
    <definedName name="uNIT2">#REF!</definedName>
    <definedName name="uNIT3" localSheetId="19">#REF!</definedName>
    <definedName name="uNIT3">#REF!</definedName>
    <definedName name="W" localSheetId="19">#REF!</definedName>
    <definedName name="W">#REF!</definedName>
    <definedName name="WEEK_1A" localSheetId="19">#REF!</definedName>
    <definedName name="WEEK_1A">#REF!</definedName>
    <definedName name="WEEK_1B" localSheetId="19">#REF!</definedName>
    <definedName name="WEEK_1B">#REF!</definedName>
    <definedName name="WEEK_2A" localSheetId="19">#REF!</definedName>
    <definedName name="WEEK_2A">#REF!</definedName>
    <definedName name="WEEK_2B" localSheetId="19">#REF!</definedName>
    <definedName name="WEEK_2B">#REF!</definedName>
    <definedName name="Working_capital_Rate_of_Interest_for_FY_10_11">[4]Assumption_PwC!$C$116</definedName>
    <definedName name="X1_" localSheetId="19">#REF!</definedName>
    <definedName name="X1_">#REF!</definedName>
    <definedName name="X11__?___QUIT_" localSheetId="19">#REF!</definedName>
    <definedName name="X11__?___QUIT_">#REF!</definedName>
    <definedName name="xxxx" localSheetId="42" hidden="1">[14]CE!#REF!</definedName>
    <definedName name="xxxx" localSheetId="44" hidden="1">[14]CE!#REF!</definedName>
    <definedName name="xxxx" localSheetId="15" hidden="1">[14]CE!#REF!</definedName>
    <definedName name="xxxx" localSheetId="19" hidden="1">[14]CE!#REF!</definedName>
    <definedName name="xxxx" localSheetId="21" hidden="1">[14]CE!#REF!</definedName>
    <definedName name="xxxx" hidden="1">[14]CE!#REF!</definedName>
    <definedName name="YEAR" localSheetId="19">#REF!</definedName>
    <definedName name="YEAR">#REF!</definedName>
    <definedName name="Year1" localSheetId="19">#REF!</definedName>
    <definedName name="Year1">#REF!</definedName>
    <definedName name="Z_A05A0254_2D25_4269_AA4F_D166F945C039_.wvu.PrintArea" localSheetId="2" hidden="1">'F1.1'!$A$1:$G$18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 i="93" l="1"/>
  <c r="R10" i="93"/>
  <c r="Q10" i="93"/>
  <c r="P10" i="93"/>
  <c r="O10" i="93"/>
  <c r="M10" i="93"/>
  <c r="H10" i="93"/>
  <c r="E10" i="93"/>
  <c r="G21" i="117" l="1"/>
  <c r="S21" i="117"/>
  <c r="S20" i="117"/>
  <c r="G20" i="117"/>
  <c r="G19" i="117"/>
  <c r="S19" i="117"/>
  <c r="S18" i="117"/>
  <c r="G18" i="117"/>
  <c r="G17" i="117"/>
  <c r="S17" i="117"/>
  <c r="S16" i="117"/>
  <c r="G16" i="117"/>
  <c r="G15" i="117"/>
  <c r="S15" i="117"/>
  <c r="S14" i="117"/>
  <c r="G14" i="117"/>
  <c r="G13" i="117"/>
  <c r="S13" i="117"/>
  <c r="S12" i="117"/>
  <c r="G12" i="117"/>
  <c r="G11" i="117"/>
  <c r="S11" i="117"/>
  <c r="S10" i="117"/>
  <c r="G10" i="117"/>
  <c r="P79" i="118"/>
  <c r="AJ70" i="118"/>
  <c r="P70" i="118"/>
  <c r="P62" i="118"/>
  <c r="AQ40" i="118"/>
  <c r="AP40" i="118"/>
  <c r="AO40" i="118"/>
  <c r="AW37" i="118"/>
  <c r="AV37" i="118"/>
  <c r="AU37" i="118"/>
  <c r="AT37" i="118"/>
  <c r="AS37" i="118"/>
  <c r="AR37" i="118"/>
  <c r="AQ37" i="118"/>
  <c r="AP37" i="118"/>
  <c r="AO37" i="118"/>
  <c r="AB37" i="118"/>
  <c r="AA37" i="118"/>
  <c r="Z37" i="118"/>
  <c r="Y37" i="118"/>
  <c r="X37" i="118"/>
  <c r="W37" i="118"/>
  <c r="V37" i="118"/>
  <c r="U37" i="118"/>
  <c r="S37" i="118"/>
  <c r="Q37" i="118"/>
  <c r="P37" i="118"/>
  <c r="AN36" i="118"/>
  <c r="T36" i="118"/>
  <c r="AN35" i="118"/>
  <c r="T35" i="118"/>
  <c r="AN34" i="118"/>
  <c r="T34" i="118"/>
  <c r="AN33" i="118"/>
  <c r="T33" i="118"/>
  <c r="AN32" i="118"/>
  <c r="T32" i="118"/>
  <c r="AN31" i="118"/>
  <c r="T31" i="118"/>
  <c r="AN30" i="118"/>
  <c r="T30" i="118"/>
  <c r="AN29" i="118"/>
  <c r="T29" i="118"/>
  <c r="AN28" i="118"/>
  <c r="T28" i="118"/>
  <c r="AN27" i="118"/>
  <c r="T27" i="118"/>
  <c r="AN26" i="118"/>
  <c r="T26" i="118"/>
  <c r="AN25" i="118"/>
  <c r="T25" i="118"/>
  <c r="D25" i="118"/>
  <c r="AN24" i="118"/>
  <c r="T24" i="118"/>
  <c r="AN23" i="118"/>
  <c r="T23" i="118"/>
  <c r="AN22" i="118"/>
  <c r="T22" i="118"/>
  <c r="AN21" i="118"/>
  <c r="T21" i="118"/>
  <c r="E21" i="118"/>
  <c r="AN20" i="118"/>
  <c r="T20" i="118"/>
  <c r="E20" i="118"/>
  <c r="D20" i="118"/>
  <c r="D21" i="118" s="1"/>
  <c r="AN19" i="118"/>
  <c r="T19" i="118"/>
  <c r="F19" i="118"/>
  <c r="K19" i="118" s="1"/>
  <c r="E19" i="118"/>
  <c r="D19" i="118"/>
  <c r="AN18" i="118"/>
  <c r="T18" i="118"/>
  <c r="K18" i="118"/>
  <c r="H18" i="118"/>
  <c r="G18" i="118"/>
  <c r="AN17" i="118"/>
  <c r="T17" i="118"/>
  <c r="H17" i="118"/>
  <c r="G17" i="118"/>
  <c r="AN16" i="118"/>
  <c r="T16" i="118"/>
  <c r="F16" i="118"/>
  <c r="F17" i="118" s="1"/>
  <c r="K17" i="118" s="1"/>
  <c r="E16" i="118"/>
  <c r="E17" i="118" s="1"/>
  <c r="AN15" i="118"/>
  <c r="T15" i="118"/>
  <c r="K15" i="118"/>
  <c r="F15" i="118"/>
  <c r="E15" i="118"/>
  <c r="D15" i="118"/>
  <c r="D16" i="118" s="1"/>
  <c r="D17" i="118" s="1"/>
  <c r="AN14" i="118"/>
  <c r="T14" i="118"/>
  <c r="K14" i="118"/>
  <c r="H14" i="118"/>
  <c r="G14" i="118"/>
  <c r="AN13" i="118"/>
  <c r="T13" i="118"/>
  <c r="F13" i="118"/>
  <c r="K13" i="118" s="1"/>
  <c r="AN12" i="118"/>
  <c r="T12" i="118"/>
  <c r="F12" i="118"/>
  <c r="K12" i="118" s="1"/>
  <c r="E12" i="118"/>
  <c r="E13" i="118" s="1"/>
  <c r="D12" i="118"/>
  <c r="D13" i="118" s="1"/>
  <c r="AN11" i="118"/>
  <c r="R11" i="118"/>
  <c r="R37" i="118" s="1"/>
  <c r="K11" i="118"/>
  <c r="F11" i="118"/>
  <c r="E11" i="118"/>
  <c r="D11" i="118"/>
  <c r="AN10" i="118"/>
  <c r="AN37" i="118" s="1"/>
  <c r="T10" i="118"/>
  <c r="K10" i="118"/>
  <c r="H10" i="118"/>
  <c r="G10" i="118"/>
  <c r="L261" i="119"/>
  <c r="K261" i="119"/>
  <c r="M260" i="119"/>
  <c r="M259" i="119"/>
  <c r="M258" i="119"/>
  <c r="M257" i="119"/>
  <c r="M256" i="119"/>
  <c r="M255" i="119"/>
  <c r="M254" i="119"/>
  <c r="M253" i="119"/>
  <c r="M252" i="119"/>
  <c r="M251" i="119"/>
  <c r="M250" i="119"/>
  <c r="O250" i="119" s="1"/>
  <c r="P250" i="119" s="1"/>
  <c r="M249" i="119"/>
  <c r="M248" i="119"/>
  <c r="M247" i="119"/>
  <c r="M246" i="119"/>
  <c r="O246" i="119" s="1"/>
  <c r="P246" i="119" s="1"/>
  <c r="M245" i="119"/>
  <c r="O245" i="119" s="1"/>
  <c r="P245" i="119" s="1"/>
  <c r="M244" i="119"/>
  <c r="O244" i="119" s="1"/>
  <c r="M243" i="119"/>
  <c r="M242" i="119"/>
  <c r="M241" i="119"/>
  <c r="O241" i="119" s="1"/>
  <c r="M240" i="119"/>
  <c r="M239" i="119"/>
  <c r="M238" i="119"/>
  <c r="O238" i="119" s="1"/>
  <c r="P238" i="119" s="1"/>
  <c r="M237" i="119"/>
  <c r="M236" i="119"/>
  <c r="M234" i="119"/>
  <c r="O234" i="119" s="1"/>
  <c r="P234" i="119" s="1"/>
  <c r="L229" i="119"/>
  <c r="K229" i="119"/>
  <c r="M228" i="119"/>
  <c r="M227" i="119"/>
  <c r="M226" i="119"/>
  <c r="M225" i="119"/>
  <c r="M224" i="119"/>
  <c r="M223" i="119"/>
  <c r="O223" i="119" s="1"/>
  <c r="P223" i="119" s="1"/>
  <c r="M222" i="119"/>
  <c r="M221" i="119"/>
  <c r="M220" i="119"/>
  <c r="M219" i="119"/>
  <c r="O219" i="119" s="1"/>
  <c r="P219" i="119" s="1"/>
  <c r="M218" i="119"/>
  <c r="M217" i="119"/>
  <c r="M216" i="119"/>
  <c r="M215" i="119"/>
  <c r="M214" i="119"/>
  <c r="M213" i="119"/>
  <c r="M212" i="119"/>
  <c r="M211" i="119"/>
  <c r="O211" i="119" s="1"/>
  <c r="P211" i="119" s="1"/>
  <c r="M210" i="119"/>
  <c r="M209" i="119"/>
  <c r="M208" i="119"/>
  <c r="O208" i="119" s="1"/>
  <c r="M207" i="119"/>
  <c r="M206" i="119"/>
  <c r="O206" i="119" s="1"/>
  <c r="P206" i="119" s="1"/>
  <c r="M205" i="119"/>
  <c r="M204" i="119"/>
  <c r="M203" i="119"/>
  <c r="L197" i="119"/>
  <c r="K197" i="119"/>
  <c r="M196" i="119"/>
  <c r="M195" i="119"/>
  <c r="M194" i="119"/>
  <c r="M193" i="119"/>
  <c r="M192" i="119"/>
  <c r="M191" i="119"/>
  <c r="O191" i="119" s="1"/>
  <c r="P191" i="119" s="1"/>
  <c r="M190" i="119"/>
  <c r="M189" i="119"/>
  <c r="O189" i="119" s="1"/>
  <c r="P189" i="119" s="1"/>
  <c r="M188" i="119"/>
  <c r="M187" i="119"/>
  <c r="M186" i="119"/>
  <c r="M185" i="119"/>
  <c r="O185" i="119" s="1"/>
  <c r="P185" i="119" s="1"/>
  <c r="M184" i="119"/>
  <c r="O184" i="119" s="1"/>
  <c r="M183" i="119"/>
  <c r="O183" i="119" s="1"/>
  <c r="M182" i="119"/>
  <c r="M181" i="119"/>
  <c r="O181" i="119" s="1"/>
  <c r="M180" i="119"/>
  <c r="O180" i="119" s="1"/>
  <c r="M179" i="119"/>
  <c r="O179" i="119" s="1"/>
  <c r="M178" i="119"/>
  <c r="M177" i="119"/>
  <c r="O177" i="119" s="1"/>
  <c r="M176" i="119"/>
  <c r="O176" i="119" s="1"/>
  <c r="M175" i="119"/>
  <c r="M174" i="119"/>
  <c r="M173" i="119"/>
  <c r="O173" i="119" s="1"/>
  <c r="P173" i="119" s="1"/>
  <c r="M172" i="119"/>
  <c r="M171" i="119"/>
  <c r="M170" i="119"/>
  <c r="L165" i="119"/>
  <c r="K165" i="119"/>
  <c r="M164" i="119"/>
  <c r="M163" i="119"/>
  <c r="M162" i="119"/>
  <c r="M161" i="119"/>
  <c r="M160" i="119"/>
  <c r="O160" i="119" s="1"/>
  <c r="M159" i="119"/>
  <c r="M158" i="119"/>
  <c r="O158" i="119" s="1"/>
  <c r="M157" i="119"/>
  <c r="O157" i="119" s="1"/>
  <c r="P157" i="119" s="1"/>
  <c r="M156" i="119"/>
  <c r="M155" i="119"/>
  <c r="O155" i="119" s="1"/>
  <c r="M154" i="119"/>
  <c r="O154" i="119" s="1"/>
  <c r="M153" i="119"/>
  <c r="M152" i="119"/>
  <c r="M151" i="119"/>
  <c r="M150" i="119"/>
  <c r="O149" i="119"/>
  <c r="P149" i="119" s="1"/>
  <c r="M149" i="119"/>
  <c r="M148" i="119"/>
  <c r="M147" i="119"/>
  <c r="M146" i="119"/>
  <c r="O146" i="119" s="1"/>
  <c r="M145" i="119"/>
  <c r="M144" i="119"/>
  <c r="M143" i="119"/>
  <c r="M142" i="119"/>
  <c r="M141" i="119"/>
  <c r="O141" i="119" s="1"/>
  <c r="P141" i="119" s="1"/>
  <c r="M140" i="119"/>
  <c r="M139" i="119"/>
  <c r="O139" i="119" s="1"/>
  <c r="M138" i="119"/>
  <c r="L133" i="119"/>
  <c r="K133" i="119"/>
  <c r="M132" i="119"/>
  <c r="M131" i="119"/>
  <c r="M130" i="119"/>
  <c r="M129" i="119"/>
  <c r="M128" i="119"/>
  <c r="M127" i="119"/>
  <c r="O127" i="119" s="1"/>
  <c r="M126" i="119"/>
  <c r="M125" i="119"/>
  <c r="O125" i="119" s="1"/>
  <c r="B125" i="119"/>
  <c r="B157" i="119" s="1"/>
  <c r="B189" i="119" s="1"/>
  <c r="B221" i="119" s="1"/>
  <c r="B253" i="119" s="1"/>
  <c r="M124" i="119"/>
  <c r="O124" i="119" s="1"/>
  <c r="M123" i="119"/>
  <c r="O123" i="119" s="1"/>
  <c r="M122" i="119"/>
  <c r="M121" i="119"/>
  <c r="O121" i="119" s="1"/>
  <c r="M120" i="119"/>
  <c r="M119" i="119"/>
  <c r="M118" i="119"/>
  <c r="O118" i="119" s="1"/>
  <c r="M117" i="119"/>
  <c r="M116" i="119"/>
  <c r="M115" i="119"/>
  <c r="O115" i="119" s="1"/>
  <c r="M114" i="119"/>
  <c r="O114" i="119" s="1"/>
  <c r="M113" i="119"/>
  <c r="M112" i="119"/>
  <c r="A112" i="119"/>
  <c r="A144" i="119" s="1"/>
  <c r="A176" i="119" s="1"/>
  <c r="A208" i="119" s="1"/>
  <c r="A240" i="119" s="1"/>
  <c r="M111" i="119"/>
  <c r="M110" i="119"/>
  <c r="M109" i="119"/>
  <c r="O109" i="119" s="1"/>
  <c r="M108" i="119"/>
  <c r="M107" i="119"/>
  <c r="O107" i="119" s="1"/>
  <c r="M106" i="119"/>
  <c r="O106" i="119" s="1"/>
  <c r="L101" i="119"/>
  <c r="K101" i="119"/>
  <c r="B101" i="119"/>
  <c r="B133" i="119" s="1"/>
  <c r="B165" i="119" s="1"/>
  <c r="B197" i="119" s="1"/>
  <c r="B229" i="119" s="1"/>
  <c r="B261" i="119" s="1"/>
  <c r="M100" i="119"/>
  <c r="M99" i="119"/>
  <c r="M98" i="119"/>
  <c r="M97" i="119"/>
  <c r="M96" i="119"/>
  <c r="M95" i="119"/>
  <c r="O95" i="119" s="1"/>
  <c r="M94" i="119"/>
  <c r="O94" i="119" s="1"/>
  <c r="M93" i="119"/>
  <c r="O93" i="119" s="1"/>
  <c r="C93" i="119"/>
  <c r="C125" i="119" s="1"/>
  <c r="C157" i="119" s="1"/>
  <c r="C189" i="119" s="1"/>
  <c r="C221" i="119" s="1"/>
  <c r="C253" i="119" s="1"/>
  <c r="M92" i="119"/>
  <c r="M91" i="119"/>
  <c r="M90" i="119"/>
  <c r="O90" i="119" s="1"/>
  <c r="M89" i="119"/>
  <c r="O89" i="119" s="1"/>
  <c r="M88" i="119"/>
  <c r="M87" i="119"/>
  <c r="M86" i="119"/>
  <c r="O86" i="119" s="1"/>
  <c r="P86" i="119" s="1"/>
  <c r="D86" i="119"/>
  <c r="D118" i="119" s="1"/>
  <c r="D150" i="119" s="1"/>
  <c r="D182" i="119" s="1"/>
  <c r="D214" i="119" s="1"/>
  <c r="D246" i="119" s="1"/>
  <c r="M85" i="119"/>
  <c r="M84" i="119"/>
  <c r="O84" i="119" s="1"/>
  <c r="M83" i="119"/>
  <c r="M82" i="119"/>
  <c r="M81" i="119"/>
  <c r="M80" i="119"/>
  <c r="M79" i="119"/>
  <c r="M78" i="119"/>
  <c r="M77" i="119"/>
  <c r="O77" i="119" s="1"/>
  <c r="P77" i="119" s="1"/>
  <c r="M76" i="119"/>
  <c r="M75" i="119"/>
  <c r="M74" i="119"/>
  <c r="L69" i="119"/>
  <c r="K69" i="119"/>
  <c r="B69" i="119"/>
  <c r="M68" i="119"/>
  <c r="E68" i="119"/>
  <c r="E100" i="119" s="1"/>
  <c r="E132" i="119" s="1"/>
  <c r="E164" i="119" s="1"/>
  <c r="E196" i="119" s="1"/>
  <c r="E228" i="119" s="1"/>
  <c r="E260" i="119" s="1"/>
  <c r="D68" i="119"/>
  <c r="D100" i="119" s="1"/>
  <c r="D132" i="119" s="1"/>
  <c r="D164" i="119" s="1"/>
  <c r="D196" i="119" s="1"/>
  <c r="D228" i="119" s="1"/>
  <c r="D260" i="119" s="1"/>
  <c r="M67" i="119"/>
  <c r="M66" i="119"/>
  <c r="M65" i="119"/>
  <c r="F65" i="119"/>
  <c r="F97" i="119" s="1"/>
  <c r="F129" i="119" s="1"/>
  <c r="F161" i="119" s="1"/>
  <c r="M64" i="119"/>
  <c r="M63" i="119"/>
  <c r="B63" i="119"/>
  <c r="B95" i="119" s="1"/>
  <c r="B127" i="119" s="1"/>
  <c r="B159" i="119" s="1"/>
  <c r="B191" i="119" s="1"/>
  <c r="B223" i="119" s="1"/>
  <c r="B255" i="119" s="1"/>
  <c r="A63" i="119"/>
  <c r="A95" i="119" s="1"/>
  <c r="A127" i="119" s="1"/>
  <c r="A159" i="119" s="1"/>
  <c r="A191" i="119" s="1"/>
  <c r="A223" i="119" s="1"/>
  <c r="A255" i="119" s="1"/>
  <c r="M62" i="119"/>
  <c r="B62" i="119"/>
  <c r="B94" i="119" s="1"/>
  <c r="B126" i="119" s="1"/>
  <c r="B158" i="119" s="1"/>
  <c r="B190" i="119" s="1"/>
  <c r="B222" i="119" s="1"/>
  <c r="B254" i="119" s="1"/>
  <c r="M61" i="119"/>
  <c r="O61" i="119" s="1"/>
  <c r="P61" i="119" s="1"/>
  <c r="M60" i="119"/>
  <c r="E60" i="119"/>
  <c r="E92" i="119" s="1"/>
  <c r="E124" i="119" s="1"/>
  <c r="E156" i="119" s="1"/>
  <c r="E188" i="119" s="1"/>
  <c r="E220" i="119" s="1"/>
  <c r="E252" i="119" s="1"/>
  <c r="D60" i="119"/>
  <c r="D92" i="119" s="1"/>
  <c r="D124" i="119" s="1"/>
  <c r="D156" i="119" s="1"/>
  <c r="D188" i="119" s="1"/>
  <c r="D220" i="119" s="1"/>
  <c r="D252" i="119" s="1"/>
  <c r="M59" i="119"/>
  <c r="M58" i="119"/>
  <c r="M57" i="119"/>
  <c r="A57" i="119"/>
  <c r="A89" i="119" s="1"/>
  <c r="A121" i="119" s="1"/>
  <c r="A153" i="119" s="1"/>
  <c r="A185" i="119" s="1"/>
  <c r="A217" i="119" s="1"/>
  <c r="A249" i="119" s="1"/>
  <c r="M56" i="119"/>
  <c r="O56" i="119" s="1"/>
  <c r="M55" i="119"/>
  <c r="C55" i="119"/>
  <c r="C87" i="119" s="1"/>
  <c r="C119" i="119" s="1"/>
  <c r="C151" i="119" s="1"/>
  <c r="C183" i="119" s="1"/>
  <c r="C215" i="119" s="1"/>
  <c r="C247" i="119" s="1"/>
  <c r="M54" i="119"/>
  <c r="M53" i="119"/>
  <c r="M52" i="119"/>
  <c r="M51" i="119"/>
  <c r="E51" i="119"/>
  <c r="E83" i="119" s="1"/>
  <c r="E115" i="119" s="1"/>
  <c r="E147" i="119" s="1"/>
  <c r="E179" i="119" s="1"/>
  <c r="E211" i="119" s="1"/>
  <c r="E243" i="119" s="1"/>
  <c r="B51" i="119"/>
  <c r="B83" i="119" s="1"/>
  <c r="B115" i="119" s="1"/>
  <c r="B147" i="119" s="1"/>
  <c r="B179" i="119" s="1"/>
  <c r="B211" i="119" s="1"/>
  <c r="B243" i="119" s="1"/>
  <c r="A51" i="119"/>
  <c r="A83" i="119" s="1"/>
  <c r="A115" i="119" s="1"/>
  <c r="A147" i="119" s="1"/>
  <c r="A179" i="119" s="1"/>
  <c r="A211" i="119" s="1"/>
  <c r="A243" i="119" s="1"/>
  <c r="M50" i="119"/>
  <c r="M49" i="119"/>
  <c r="A49" i="119"/>
  <c r="A81" i="119" s="1"/>
  <c r="A113" i="119" s="1"/>
  <c r="A145" i="119" s="1"/>
  <c r="A177" i="119" s="1"/>
  <c r="A209" i="119" s="1"/>
  <c r="A241" i="119" s="1"/>
  <c r="M48" i="119"/>
  <c r="O48" i="119" s="1"/>
  <c r="P48" i="119" s="1"/>
  <c r="M47" i="119"/>
  <c r="M46" i="119"/>
  <c r="M45" i="119"/>
  <c r="O45" i="119" s="1"/>
  <c r="M44" i="119"/>
  <c r="O44" i="119" s="1"/>
  <c r="M43" i="119"/>
  <c r="B43" i="119"/>
  <c r="B75" i="119" s="1"/>
  <c r="B107" i="119" s="1"/>
  <c r="B139" i="119" s="1"/>
  <c r="B171" i="119" s="1"/>
  <c r="B203" i="119" s="1"/>
  <c r="B235" i="119" s="1"/>
  <c r="A43" i="119"/>
  <c r="A75" i="119" s="1"/>
  <c r="A107" i="119" s="1"/>
  <c r="A139" i="119" s="1"/>
  <c r="A171" i="119" s="1"/>
  <c r="A203" i="119" s="1"/>
  <c r="A235" i="119" s="1"/>
  <c r="M42" i="119"/>
  <c r="B40" i="119"/>
  <c r="B72" i="119" s="1"/>
  <c r="B104" i="119" s="1"/>
  <c r="B136" i="119" s="1"/>
  <c r="B168" i="119" s="1"/>
  <c r="B200" i="119" s="1"/>
  <c r="B232" i="119" s="1"/>
  <c r="L37" i="119"/>
  <c r="K37" i="119"/>
  <c r="M36" i="119"/>
  <c r="H36" i="119"/>
  <c r="N36" i="119" s="1"/>
  <c r="C68" i="119"/>
  <c r="C100" i="119" s="1"/>
  <c r="C132" i="119" s="1"/>
  <c r="C164" i="119" s="1"/>
  <c r="C196" i="119" s="1"/>
  <c r="C228" i="119" s="1"/>
  <c r="C260" i="119" s="1"/>
  <c r="B68" i="119"/>
  <c r="B100" i="119" s="1"/>
  <c r="B132" i="119" s="1"/>
  <c r="B164" i="119" s="1"/>
  <c r="B196" i="119" s="1"/>
  <c r="B228" i="119" s="1"/>
  <c r="B260" i="119" s="1"/>
  <c r="A68" i="119"/>
  <c r="A100" i="119" s="1"/>
  <c r="A132" i="119" s="1"/>
  <c r="A164" i="119" s="1"/>
  <c r="A196" i="119" s="1"/>
  <c r="A228" i="119" s="1"/>
  <c r="A260" i="119" s="1"/>
  <c r="M35" i="119"/>
  <c r="E67" i="119"/>
  <c r="E99" i="119" s="1"/>
  <c r="E131" i="119" s="1"/>
  <c r="E163" i="119" s="1"/>
  <c r="E195" i="119" s="1"/>
  <c r="E227" i="119" s="1"/>
  <c r="E259" i="119" s="1"/>
  <c r="D67" i="119"/>
  <c r="D99" i="119" s="1"/>
  <c r="D131" i="119" s="1"/>
  <c r="D163" i="119" s="1"/>
  <c r="D195" i="119" s="1"/>
  <c r="D227" i="119" s="1"/>
  <c r="D259" i="119" s="1"/>
  <c r="C67" i="119"/>
  <c r="C99" i="119" s="1"/>
  <c r="C131" i="119" s="1"/>
  <c r="C163" i="119" s="1"/>
  <c r="C195" i="119" s="1"/>
  <c r="C227" i="119" s="1"/>
  <c r="C259" i="119" s="1"/>
  <c r="B67" i="119"/>
  <c r="B99" i="119" s="1"/>
  <c r="B131" i="119" s="1"/>
  <c r="B163" i="119" s="1"/>
  <c r="B195" i="119" s="1"/>
  <c r="B227" i="119" s="1"/>
  <c r="B259" i="119" s="1"/>
  <c r="A67" i="119"/>
  <c r="A99" i="119" s="1"/>
  <c r="A131" i="119" s="1"/>
  <c r="A163" i="119" s="1"/>
  <c r="A195" i="119" s="1"/>
  <c r="A227" i="119" s="1"/>
  <c r="A259" i="119" s="1"/>
  <c r="M34" i="119"/>
  <c r="E66" i="119"/>
  <c r="E98" i="119" s="1"/>
  <c r="E130" i="119" s="1"/>
  <c r="E162" i="119" s="1"/>
  <c r="E194" i="119" s="1"/>
  <c r="E226" i="119" s="1"/>
  <c r="E258" i="119" s="1"/>
  <c r="D66" i="119"/>
  <c r="D98" i="119" s="1"/>
  <c r="D130" i="119" s="1"/>
  <c r="D162" i="119" s="1"/>
  <c r="D194" i="119" s="1"/>
  <c r="D226" i="119" s="1"/>
  <c r="D258" i="119" s="1"/>
  <c r="C66" i="119"/>
  <c r="C98" i="119" s="1"/>
  <c r="C130" i="119" s="1"/>
  <c r="C162" i="119" s="1"/>
  <c r="C194" i="119" s="1"/>
  <c r="C226" i="119" s="1"/>
  <c r="C258" i="119" s="1"/>
  <c r="B66" i="119"/>
  <c r="B98" i="119" s="1"/>
  <c r="B130" i="119" s="1"/>
  <c r="B162" i="119" s="1"/>
  <c r="B194" i="119" s="1"/>
  <c r="B226" i="119" s="1"/>
  <c r="B258" i="119" s="1"/>
  <c r="A66" i="119"/>
  <c r="A98" i="119" s="1"/>
  <c r="A130" i="119" s="1"/>
  <c r="A162" i="119" s="1"/>
  <c r="A194" i="119" s="1"/>
  <c r="A226" i="119" s="1"/>
  <c r="A258" i="119" s="1"/>
  <c r="M33" i="119"/>
  <c r="E65" i="119"/>
  <c r="E97" i="119" s="1"/>
  <c r="E129" i="119" s="1"/>
  <c r="E161" i="119" s="1"/>
  <c r="E193" i="119" s="1"/>
  <c r="E225" i="119" s="1"/>
  <c r="E257" i="119" s="1"/>
  <c r="D65" i="119"/>
  <c r="D97" i="119" s="1"/>
  <c r="D129" i="119" s="1"/>
  <c r="D161" i="119" s="1"/>
  <c r="D193" i="119" s="1"/>
  <c r="D225" i="119" s="1"/>
  <c r="D257" i="119" s="1"/>
  <c r="C65" i="119"/>
  <c r="C97" i="119" s="1"/>
  <c r="C129" i="119" s="1"/>
  <c r="C161" i="119" s="1"/>
  <c r="C193" i="119" s="1"/>
  <c r="C225" i="119" s="1"/>
  <c r="C257" i="119" s="1"/>
  <c r="B65" i="119"/>
  <c r="B97" i="119" s="1"/>
  <c r="B129" i="119" s="1"/>
  <c r="B161" i="119" s="1"/>
  <c r="B193" i="119" s="1"/>
  <c r="B225" i="119" s="1"/>
  <c r="B257" i="119" s="1"/>
  <c r="A65" i="119"/>
  <c r="A97" i="119" s="1"/>
  <c r="A129" i="119" s="1"/>
  <c r="A161" i="119" s="1"/>
  <c r="A193" i="119" s="1"/>
  <c r="A225" i="119" s="1"/>
  <c r="A257" i="119" s="1"/>
  <c r="M32" i="119"/>
  <c r="H32" i="119"/>
  <c r="E64" i="119"/>
  <c r="E96" i="119" s="1"/>
  <c r="E128" i="119" s="1"/>
  <c r="E160" i="119" s="1"/>
  <c r="E192" i="119" s="1"/>
  <c r="E224" i="119" s="1"/>
  <c r="E256" i="119" s="1"/>
  <c r="D64" i="119"/>
  <c r="D96" i="119" s="1"/>
  <c r="D128" i="119" s="1"/>
  <c r="D160" i="119" s="1"/>
  <c r="D192" i="119" s="1"/>
  <c r="D224" i="119" s="1"/>
  <c r="D256" i="119" s="1"/>
  <c r="C64" i="119"/>
  <c r="C96" i="119" s="1"/>
  <c r="C128" i="119" s="1"/>
  <c r="C160" i="119" s="1"/>
  <c r="C192" i="119" s="1"/>
  <c r="C224" i="119" s="1"/>
  <c r="C256" i="119" s="1"/>
  <c r="B64" i="119"/>
  <c r="B96" i="119" s="1"/>
  <c r="B128" i="119" s="1"/>
  <c r="B160" i="119" s="1"/>
  <c r="B192" i="119" s="1"/>
  <c r="B224" i="119" s="1"/>
  <c r="B256" i="119" s="1"/>
  <c r="A64" i="119"/>
  <c r="A96" i="119" s="1"/>
  <c r="A128" i="119" s="1"/>
  <c r="A160" i="119" s="1"/>
  <c r="A192" i="119" s="1"/>
  <c r="A224" i="119" s="1"/>
  <c r="A256" i="119" s="1"/>
  <c r="M31" i="119"/>
  <c r="O31" i="119" s="1"/>
  <c r="G63" i="119"/>
  <c r="F63" i="119"/>
  <c r="E63" i="119"/>
  <c r="E95" i="119" s="1"/>
  <c r="E127" i="119" s="1"/>
  <c r="E159" i="119" s="1"/>
  <c r="E191" i="119" s="1"/>
  <c r="E223" i="119" s="1"/>
  <c r="E255" i="119" s="1"/>
  <c r="D63" i="119"/>
  <c r="D95" i="119" s="1"/>
  <c r="D127" i="119" s="1"/>
  <c r="D159" i="119" s="1"/>
  <c r="D191" i="119" s="1"/>
  <c r="D223" i="119" s="1"/>
  <c r="D255" i="119" s="1"/>
  <c r="C63" i="119"/>
  <c r="C95" i="119" s="1"/>
  <c r="C127" i="119" s="1"/>
  <c r="C159" i="119" s="1"/>
  <c r="C191" i="119" s="1"/>
  <c r="C223" i="119" s="1"/>
  <c r="C255" i="119" s="1"/>
  <c r="M30" i="119"/>
  <c r="O30" i="119" s="1"/>
  <c r="G62" i="119"/>
  <c r="E62" i="119"/>
  <c r="E94" i="119" s="1"/>
  <c r="E126" i="119" s="1"/>
  <c r="E158" i="119" s="1"/>
  <c r="E190" i="119" s="1"/>
  <c r="E222" i="119" s="1"/>
  <c r="E254" i="119" s="1"/>
  <c r="D62" i="119"/>
  <c r="D94" i="119" s="1"/>
  <c r="D126" i="119" s="1"/>
  <c r="D158" i="119" s="1"/>
  <c r="D190" i="119" s="1"/>
  <c r="D222" i="119" s="1"/>
  <c r="D254" i="119" s="1"/>
  <c r="C62" i="119"/>
  <c r="C94" i="119" s="1"/>
  <c r="C126" i="119" s="1"/>
  <c r="C158" i="119" s="1"/>
  <c r="C190" i="119" s="1"/>
  <c r="C222" i="119" s="1"/>
  <c r="C254" i="119" s="1"/>
  <c r="A62" i="119"/>
  <c r="A94" i="119" s="1"/>
  <c r="A126" i="119" s="1"/>
  <c r="A158" i="119" s="1"/>
  <c r="A190" i="119" s="1"/>
  <c r="A222" i="119" s="1"/>
  <c r="A254" i="119" s="1"/>
  <c r="M29" i="119"/>
  <c r="E61" i="119"/>
  <c r="E93" i="119" s="1"/>
  <c r="E125" i="119" s="1"/>
  <c r="E157" i="119" s="1"/>
  <c r="E189" i="119" s="1"/>
  <c r="E221" i="119" s="1"/>
  <c r="E253" i="119" s="1"/>
  <c r="D61" i="119"/>
  <c r="D93" i="119" s="1"/>
  <c r="D125" i="119" s="1"/>
  <c r="D157" i="119" s="1"/>
  <c r="D189" i="119" s="1"/>
  <c r="D221" i="119" s="1"/>
  <c r="D253" i="119" s="1"/>
  <c r="C61" i="119"/>
  <c r="B61" i="119"/>
  <c r="B93" i="119" s="1"/>
  <c r="A61" i="119"/>
  <c r="A93" i="119" s="1"/>
  <c r="A125" i="119" s="1"/>
  <c r="A157" i="119" s="1"/>
  <c r="A189" i="119" s="1"/>
  <c r="A221" i="119" s="1"/>
  <c r="A253" i="119" s="1"/>
  <c r="M28" i="119"/>
  <c r="F60" i="119"/>
  <c r="H28" i="119"/>
  <c r="C60" i="119"/>
  <c r="C92" i="119" s="1"/>
  <c r="C124" i="119" s="1"/>
  <c r="C156" i="119" s="1"/>
  <c r="C188" i="119" s="1"/>
  <c r="C220" i="119" s="1"/>
  <c r="C252" i="119" s="1"/>
  <c r="B60" i="119"/>
  <c r="B92" i="119" s="1"/>
  <c r="B124" i="119" s="1"/>
  <c r="B156" i="119" s="1"/>
  <c r="B188" i="119" s="1"/>
  <c r="B220" i="119" s="1"/>
  <c r="B252" i="119" s="1"/>
  <c r="A60" i="119"/>
  <c r="A92" i="119" s="1"/>
  <c r="A124" i="119" s="1"/>
  <c r="A156" i="119" s="1"/>
  <c r="A188" i="119" s="1"/>
  <c r="A220" i="119" s="1"/>
  <c r="A252" i="119" s="1"/>
  <c r="M27" i="119"/>
  <c r="O27" i="119" s="1"/>
  <c r="F59" i="119"/>
  <c r="E59" i="119"/>
  <c r="E91" i="119" s="1"/>
  <c r="E123" i="119" s="1"/>
  <c r="E155" i="119" s="1"/>
  <c r="E187" i="119" s="1"/>
  <c r="E219" i="119" s="1"/>
  <c r="E251" i="119" s="1"/>
  <c r="D59" i="119"/>
  <c r="D91" i="119" s="1"/>
  <c r="D123" i="119" s="1"/>
  <c r="D155" i="119" s="1"/>
  <c r="D187" i="119" s="1"/>
  <c r="D219" i="119" s="1"/>
  <c r="D251" i="119" s="1"/>
  <c r="C59" i="119"/>
  <c r="C91" i="119" s="1"/>
  <c r="C123" i="119" s="1"/>
  <c r="C155" i="119" s="1"/>
  <c r="C187" i="119" s="1"/>
  <c r="C219" i="119" s="1"/>
  <c r="C251" i="119" s="1"/>
  <c r="B59" i="119"/>
  <c r="B91" i="119" s="1"/>
  <c r="B123" i="119" s="1"/>
  <c r="B155" i="119" s="1"/>
  <c r="B187" i="119" s="1"/>
  <c r="B219" i="119" s="1"/>
  <c r="B251" i="119" s="1"/>
  <c r="A59" i="119"/>
  <c r="A91" i="119" s="1"/>
  <c r="A123" i="119" s="1"/>
  <c r="A155" i="119" s="1"/>
  <c r="A187" i="119" s="1"/>
  <c r="A219" i="119" s="1"/>
  <c r="A251" i="119" s="1"/>
  <c r="M26" i="119"/>
  <c r="G58" i="119"/>
  <c r="E58" i="119"/>
  <c r="E90" i="119" s="1"/>
  <c r="E122" i="119" s="1"/>
  <c r="E154" i="119" s="1"/>
  <c r="E186" i="119" s="1"/>
  <c r="E218" i="119" s="1"/>
  <c r="E250" i="119" s="1"/>
  <c r="D58" i="119"/>
  <c r="D90" i="119" s="1"/>
  <c r="D122" i="119" s="1"/>
  <c r="D154" i="119" s="1"/>
  <c r="D186" i="119" s="1"/>
  <c r="D218" i="119" s="1"/>
  <c r="D250" i="119" s="1"/>
  <c r="C58" i="119"/>
  <c r="C90" i="119" s="1"/>
  <c r="C122" i="119" s="1"/>
  <c r="C154" i="119" s="1"/>
  <c r="C186" i="119" s="1"/>
  <c r="C218" i="119" s="1"/>
  <c r="C250" i="119" s="1"/>
  <c r="B58" i="119"/>
  <c r="B90" i="119" s="1"/>
  <c r="B122" i="119" s="1"/>
  <c r="B154" i="119" s="1"/>
  <c r="B186" i="119" s="1"/>
  <c r="B218" i="119" s="1"/>
  <c r="B250" i="119" s="1"/>
  <c r="A58" i="119"/>
  <c r="A90" i="119" s="1"/>
  <c r="A122" i="119" s="1"/>
  <c r="A154" i="119" s="1"/>
  <c r="A186" i="119" s="1"/>
  <c r="A218" i="119" s="1"/>
  <c r="A250" i="119" s="1"/>
  <c r="M25" i="119"/>
  <c r="H25" i="119"/>
  <c r="E57" i="119"/>
  <c r="E89" i="119" s="1"/>
  <c r="E121" i="119" s="1"/>
  <c r="E153" i="119" s="1"/>
  <c r="E185" i="119" s="1"/>
  <c r="E217" i="119" s="1"/>
  <c r="E249" i="119" s="1"/>
  <c r="D57" i="119"/>
  <c r="D89" i="119" s="1"/>
  <c r="D121" i="119" s="1"/>
  <c r="D153" i="119" s="1"/>
  <c r="D185" i="119" s="1"/>
  <c r="D217" i="119" s="1"/>
  <c r="D249" i="119" s="1"/>
  <c r="B57" i="119"/>
  <c r="B89" i="119" s="1"/>
  <c r="B121" i="119" s="1"/>
  <c r="B153" i="119" s="1"/>
  <c r="B185" i="119" s="1"/>
  <c r="B217" i="119" s="1"/>
  <c r="B249" i="119" s="1"/>
  <c r="M24" i="119"/>
  <c r="H24" i="119"/>
  <c r="E56" i="119"/>
  <c r="E88" i="119" s="1"/>
  <c r="E120" i="119" s="1"/>
  <c r="E152" i="119" s="1"/>
  <c r="E184" i="119" s="1"/>
  <c r="E216" i="119" s="1"/>
  <c r="E248" i="119" s="1"/>
  <c r="D56" i="119"/>
  <c r="D88" i="119" s="1"/>
  <c r="D120" i="119" s="1"/>
  <c r="D152" i="119" s="1"/>
  <c r="D184" i="119" s="1"/>
  <c r="D216" i="119" s="1"/>
  <c r="D248" i="119" s="1"/>
  <c r="C56" i="119"/>
  <c r="C88" i="119" s="1"/>
  <c r="C120" i="119" s="1"/>
  <c r="C152" i="119" s="1"/>
  <c r="C184" i="119" s="1"/>
  <c r="C216" i="119" s="1"/>
  <c r="C248" i="119" s="1"/>
  <c r="B56" i="119"/>
  <c r="B88" i="119" s="1"/>
  <c r="B120" i="119" s="1"/>
  <c r="B152" i="119" s="1"/>
  <c r="B184" i="119" s="1"/>
  <c r="B216" i="119" s="1"/>
  <c r="B248" i="119" s="1"/>
  <c r="A56" i="119"/>
  <c r="A88" i="119" s="1"/>
  <c r="A120" i="119" s="1"/>
  <c r="A152" i="119" s="1"/>
  <c r="A184" i="119" s="1"/>
  <c r="A216" i="119" s="1"/>
  <c r="A248" i="119" s="1"/>
  <c r="M23" i="119"/>
  <c r="O23" i="119" s="1"/>
  <c r="E55" i="119"/>
  <c r="E87" i="119" s="1"/>
  <c r="E119" i="119" s="1"/>
  <c r="E151" i="119" s="1"/>
  <c r="E183" i="119" s="1"/>
  <c r="E215" i="119" s="1"/>
  <c r="E247" i="119" s="1"/>
  <c r="D55" i="119"/>
  <c r="D87" i="119" s="1"/>
  <c r="D119" i="119" s="1"/>
  <c r="D151" i="119" s="1"/>
  <c r="D183" i="119" s="1"/>
  <c r="D215" i="119" s="1"/>
  <c r="D247" i="119" s="1"/>
  <c r="B55" i="119"/>
  <c r="B87" i="119" s="1"/>
  <c r="B119" i="119" s="1"/>
  <c r="B151" i="119" s="1"/>
  <c r="B183" i="119" s="1"/>
  <c r="B215" i="119" s="1"/>
  <c r="B247" i="119" s="1"/>
  <c r="A55" i="119"/>
  <c r="A87" i="119" s="1"/>
  <c r="A119" i="119" s="1"/>
  <c r="A151" i="119" s="1"/>
  <c r="A183" i="119" s="1"/>
  <c r="A215" i="119" s="1"/>
  <c r="A247" i="119" s="1"/>
  <c r="M22" i="119"/>
  <c r="E54" i="119"/>
  <c r="E86" i="119" s="1"/>
  <c r="E118" i="119" s="1"/>
  <c r="E150" i="119" s="1"/>
  <c r="E182" i="119" s="1"/>
  <c r="E214" i="119" s="1"/>
  <c r="E246" i="119" s="1"/>
  <c r="D54" i="119"/>
  <c r="C54" i="119"/>
  <c r="C86" i="119" s="1"/>
  <c r="C118" i="119" s="1"/>
  <c r="C150" i="119" s="1"/>
  <c r="C182" i="119" s="1"/>
  <c r="C214" i="119" s="1"/>
  <c r="C246" i="119" s="1"/>
  <c r="B54" i="119"/>
  <c r="B86" i="119" s="1"/>
  <c r="B118" i="119" s="1"/>
  <c r="B150" i="119" s="1"/>
  <c r="B182" i="119" s="1"/>
  <c r="B214" i="119" s="1"/>
  <c r="B246" i="119" s="1"/>
  <c r="A54" i="119"/>
  <c r="A86" i="119" s="1"/>
  <c r="A118" i="119" s="1"/>
  <c r="A150" i="119" s="1"/>
  <c r="A182" i="119" s="1"/>
  <c r="A214" i="119" s="1"/>
  <c r="A246" i="119" s="1"/>
  <c r="M21" i="119"/>
  <c r="G53" i="119" s="1"/>
  <c r="E53" i="119"/>
  <c r="E85" i="119" s="1"/>
  <c r="E117" i="119" s="1"/>
  <c r="E149" i="119" s="1"/>
  <c r="E181" i="119" s="1"/>
  <c r="E213" i="119" s="1"/>
  <c r="E245" i="119" s="1"/>
  <c r="B53" i="119"/>
  <c r="B85" i="119" s="1"/>
  <c r="B117" i="119" s="1"/>
  <c r="B149" i="119" s="1"/>
  <c r="B181" i="119" s="1"/>
  <c r="B213" i="119" s="1"/>
  <c r="B245" i="119" s="1"/>
  <c r="A53" i="119"/>
  <c r="A85" i="119" s="1"/>
  <c r="A117" i="119" s="1"/>
  <c r="A149" i="119" s="1"/>
  <c r="A181" i="119" s="1"/>
  <c r="A213" i="119" s="1"/>
  <c r="A245" i="119" s="1"/>
  <c r="M20" i="119"/>
  <c r="E52" i="119"/>
  <c r="E84" i="119" s="1"/>
  <c r="E116" i="119" s="1"/>
  <c r="E148" i="119" s="1"/>
  <c r="E180" i="119" s="1"/>
  <c r="E212" i="119" s="1"/>
  <c r="E244" i="119" s="1"/>
  <c r="B52" i="119"/>
  <c r="B84" i="119" s="1"/>
  <c r="B116" i="119" s="1"/>
  <c r="B148" i="119" s="1"/>
  <c r="B180" i="119" s="1"/>
  <c r="B212" i="119" s="1"/>
  <c r="B244" i="119" s="1"/>
  <c r="A52" i="119"/>
  <c r="A84" i="119" s="1"/>
  <c r="A116" i="119" s="1"/>
  <c r="A148" i="119" s="1"/>
  <c r="A180" i="119" s="1"/>
  <c r="A212" i="119" s="1"/>
  <c r="A244" i="119" s="1"/>
  <c r="M19" i="119"/>
  <c r="O19" i="119" s="1"/>
  <c r="M18" i="119"/>
  <c r="O18" i="119" s="1"/>
  <c r="P18" i="119" s="1"/>
  <c r="D50" i="119"/>
  <c r="D82" i="119" s="1"/>
  <c r="D114" i="119" s="1"/>
  <c r="D146" i="119" s="1"/>
  <c r="D178" i="119" s="1"/>
  <c r="D210" i="119" s="1"/>
  <c r="D242" i="119" s="1"/>
  <c r="C50" i="119"/>
  <c r="C82" i="119" s="1"/>
  <c r="C114" i="119" s="1"/>
  <c r="C146" i="119" s="1"/>
  <c r="C178" i="119" s="1"/>
  <c r="C210" i="119" s="1"/>
  <c r="C242" i="119" s="1"/>
  <c r="B50" i="119"/>
  <c r="B82" i="119" s="1"/>
  <c r="B114" i="119" s="1"/>
  <c r="B146" i="119" s="1"/>
  <c r="B178" i="119" s="1"/>
  <c r="B210" i="119" s="1"/>
  <c r="B242" i="119" s="1"/>
  <c r="A50" i="119"/>
  <c r="A82" i="119" s="1"/>
  <c r="A114" i="119" s="1"/>
  <c r="A146" i="119" s="1"/>
  <c r="A178" i="119" s="1"/>
  <c r="A210" i="119" s="1"/>
  <c r="A242" i="119" s="1"/>
  <c r="M17" i="119"/>
  <c r="H17" i="119"/>
  <c r="E49" i="119"/>
  <c r="E81" i="119" s="1"/>
  <c r="E113" i="119" s="1"/>
  <c r="E145" i="119" s="1"/>
  <c r="E177" i="119" s="1"/>
  <c r="E209" i="119" s="1"/>
  <c r="E241" i="119" s="1"/>
  <c r="B49" i="119"/>
  <c r="B81" i="119" s="1"/>
  <c r="B113" i="119" s="1"/>
  <c r="B145" i="119" s="1"/>
  <c r="B177" i="119" s="1"/>
  <c r="B209" i="119" s="1"/>
  <c r="B241" i="119" s="1"/>
  <c r="M16" i="119"/>
  <c r="H16" i="119"/>
  <c r="E48" i="119"/>
  <c r="E80" i="119" s="1"/>
  <c r="E112" i="119" s="1"/>
  <c r="E144" i="119" s="1"/>
  <c r="E176" i="119" s="1"/>
  <c r="E208" i="119" s="1"/>
  <c r="E240" i="119" s="1"/>
  <c r="B48" i="119"/>
  <c r="B80" i="119" s="1"/>
  <c r="B112" i="119" s="1"/>
  <c r="B144" i="119" s="1"/>
  <c r="B176" i="119" s="1"/>
  <c r="B208" i="119" s="1"/>
  <c r="B240" i="119" s="1"/>
  <c r="A48" i="119"/>
  <c r="A80" i="119" s="1"/>
  <c r="M15" i="119"/>
  <c r="O15" i="119" s="1"/>
  <c r="G47" i="119"/>
  <c r="E47" i="119"/>
  <c r="E79" i="119" s="1"/>
  <c r="E111" i="119" s="1"/>
  <c r="E143" i="119" s="1"/>
  <c r="E175" i="119" s="1"/>
  <c r="E207" i="119" s="1"/>
  <c r="E239" i="119" s="1"/>
  <c r="B47" i="119"/>
  <c r="B79" i="119" s="1"/>
  <c r="B111" i="119" s="1"/>
  <c r="B143" i="119" s="1"/>
  <c r="B175" i="119" s="1"/>
  <c r="B207" i="119" s="1"/>
  <c r="B239" i="119" s="1"/>
  <c r="A47" i="119"/>
  <c r="A79" i="119" s="1"/>
  <c r="A111" i="119" s="1"/>
  <c r="A143" i="119" s="1"/>
  <c r="A175" i="119" s="1"/>
  <c r="A207" i="119" s="1"/>
  <c r="A239" i="119" s="1"/>
  <c r="M14" i="119"/>
  <c r="G46" i="119"/>
  <c r="D46" i="119"/>
  <c r="D78" i="119" s="1"/>
  <c r="D110" i="119" s="1"/>
  <c r="D142" i="119" s="1"/>
  <c r="D174" i="119" s="1"/>
  <c r="D206" i="119" s="1"/>
  <c r="D238" i="119" s="1"/>
  <c r="C46" i="119"/>
  <c r="C78" i="119" s="1"/>
  <c r="C110" i="119" s="1"/>
  <c r="C142" i="119" s="1"/>
  <c r="C174" i="119" s="1"/>
  <c r="C206" i="119" s="1"/>
  <c r="C238" i="119" s="1"/>
  <c r="B46" i="119"/>
  <c r="B78" i="119" s="1"/>
  <c r="B110" i="119" s="1"/>
  <c r="B142" i="119" s="1"/>
  <c r="B174" i="119" s="1"/>
  <c r="B206" i="119" s="1"/>
  <c r="B238" i="119" s="1"/>
  <c r="A46" i="119"/>
  <c r="A78" i="119" s="1"/>
  <c r="A110" i="119" s="1"/>
  <c r="A142" i="119" s="1"/>
  <c r="A174" i="119" s="1"/>
  <c r="A206" i="119" s="1"/>
  <c r="A238" i="119" s="1"/>
  <c r="M13" i="119"/>
  <c r="H13" i="119"/>
  <c r="E45" i="119"/>
  <c r="E77" i="119" s="1"/>
  <c r="E109" i="119" s="1"/>
  <c r="E141" i="119" s="1"/>
  <c r="E173" i="119" s="1"/>
  <c r="E205" i="119" s="1"/>
  <c r="E237" i="119" s="1"/>
  <c r="B45" i="119"/>
  <c r="B77" i="119" s="1"/>
  <c r="B109" i="119" s="1"/>
  <c r="B141" i="119" s="1"/>
  <c r="B173" i="119" s="1"/>
  <c r="B205" i="119" s="1"/>
  <c r="B237" i="119" s="1"/>
  <c r="A45" i="119"/>
  <c r="A77" i="119" s="1"/>
  <c r="A109" i="119" s="1"/>
  <c r="A141" i="119" s="1"/>
  <c r="A173" i="119" s="1"/>
  <c r="A205" i="119" s="1"/>
  <c r="A237" i="119" s="1"/>
  <c r="H12" i="119"/>
  <c r="E44" i="119"/>
  <c r="E76" i="119" s="1"/>
  <c r="E108" i="119" s="1"/>
  <c r="E140" i="119" s="1"/>
  <c r="E172" i="119" s="1"/>
  <c r="E204" i="119" s="1"/>
  <c r="E236" i="119" s="1"/>
  <c r="B44" i="119"/>
  <c r="B76" i="119" s="1"/>
  <c r="B108" i="119" s="1"/>
  <c r="B140" i="119" s="1"/>
  <c r="B172" i="119" s="1"/>
  <c r="B204" i="119" s="1"/>
  <c r="B236" i="119" s="1"/>
  <c r="A44" i="119"/>
  <c r="A76" i="119" s="1"/>
  <c r="A108" i="119" s="1"/>
  <c r="A140" i="119" s="1"/>
  <c r="A172" i="119" s="1"/>
  <c r="A204" i="119" s="1"/>
  <c r="A236" i="119" s="1"/>
  <c r="M11" i="119"/>
  <c r="O11" i="119" s="1"/>
  <c r="E43" i="119"/>
  <c r="E75" i="119" s="1"/>
  <c r="E107" i="119" s="1"/>
  <c r="E139" i="119" s="1"/>
  <c r="E171" i="119" s="1"/>
  <c r="E203" i="119" s="1"/>
  <c r="E235" i="119" s="1"/>
  <c r="M10" i="119"/>
  <c r="G42" i="119"/>
  <c r="D42" i="119"/>
  <c r="D74" i="119" s="1"/>
  <c r="D106" i="119" s="1"/>
  <c r="D138" i="119" s="1"/>
  <c r="D170" i="119" s="1"/>
  <c r="D202" i="119" s="1"/>
  <c r="D234" i="119" s="1"/>
  <c r="C42" i="119"/>
  <c r="C74" i="119" s="1"/>
  <c r="C106" i="119" s="1"/>
  <c r="C138" i="119" s="1"/>
  <c r="C170" i="119" s="1"/>
  <c r="C202" i="119" s="1"/>
  <c r="C234" i="119" s="1"/>
  <c r="B42" i="119"/>
  <c r="B74" i="119" s="1"/>
  <c r="B106" i="119" s="1"/>
  <c r="B138" i="119" s="1"/>
  <c r="B170" i="119" s="1"/>
  <c r="B202" i="119" s="1"/>
  <c r="B234" i="119" s="1"/>
  <c r="A42" i="119"/>
  <c r="A74" i="119" s="1"/>
  <c r="A106" i="119" s="1"/>
  <c r="A138" i="119" s="1"/>
  <c r="A170" i="119" s="1"/>
  <c r="A202" i="119" s="1"/>
  <c r="A234" i="119" s="1"/>
  <c r="B41" i="119"/>
  <c r="B73" i="119" s="1"/>
  <c r="B105" i="119" s="1"/>
  <c r="B137" i="119" s="1"/>
  <c r="B169" i="119" s="1"/>
  <c r="B201" i="119" s="1"/>
  <c r="B233" i="119" s="1"/>
  <c r="B22" i="78"/>
  <c r="B23" i="78" s="1"/>
  <c r="B21" i="78"/>
  <c r="B20" i="78"/>
  <c r="B48" i="78"/>
  <c r="B49" i="78" s="1"/>
  <c r="B50" i="78" s="1"/>
  <c r="B47" i="78"/>
  <c r="B15" i="58"/>
  <c r="B16" i="58"/>
  <c r="B17" i="58"/>
  <c r="B18" i="58"/>
  <c r="B19" i="58"/>
  <c r="B20" i="58"/>
  <c r="B21" i="58"/>
  <c r="B22" i="58"/>
  <c r="B23" i="58" s="1"/>
  <c r="B24" i="58" s="1"/>
  <c r="B25" i="58" s="1"/>
  <c r="B26" i="58" s="1"/>
  <c r="B27" i="58" s="1"/>
  <c r="B28" i="58" s="1"/>
  <c r="B29" i="58" s="1"/>
  <c r="B30" i="58" s="1"/>
  <c r="F3" i="76"/>
  <c r="F2" i="76"/>
  <c r="B8" i="76"/>
  <c r="B9" i="76" s="1"/>
  <c r="K16" i="118" l="1"/>
  <c r="F20" i="118"/>
  <c r="T11" i="118"/>
  <c r="T37" i="118" s="1"/>
  <c r="P27" i="119"/>
  <c r="P124" i="119"/>
  <c r="G67" i="119"/>
  <c r="P115" i="119"/>
  <c r="F66" i="119"/>
  <c r="H66" i="119" s="1"/>
  <c r="P121" i="119"/>
  <c r="P107" i="119"/>
  <c r="G78" i="119"/>
  <c r="G110" i="119" s="1"/>
  <c r="G142" i="119" s="1"/>
  <c r="G174" i="119" s="1"/>
  <c r="G206" i="119" s="1"/>
  <c r="G238" i="119" s="1"/>
  <c r="G43" i="119"/>
  <c r="H20" i="119"/>
  <c r="N20" i="119" s="1"/>
  <c r="H21" i="119"/>
  <c r="G66" i="119"/>
  <c r="G98" i="119" s="1"/>
  <c r="G130" i="119" s="1"/>
  <c r="G162" i="119" s="1"/>
  <c r="G194" i="119" s="1"/>
  <c r="G226" i="119" s="1"/>
  <c r="G258" i="119" s="1"/>
  <c r="H35" i="119"/>
  <c r="N35" i="119" s="1"/>
  <c r="I69" i="119"/>
  <c r="F48" i="119"/>
  <c r="F80" i="119" s="1"/>
  <c r="O203" i="119"/>
  <c r="P203" i="119" s="1"/>
  <c r="H29" i="119"/>
  <c r="N29" i="119" s="1"/>
  <c r="F61" i="119"/>
  <c r="F93" i="119" s="1"/>
  <c r="F125" i="119" s="1"/>
  <c r="O187" i="119"/>
  <c r="P187" i="119" s="1"/>
  <c r="O190" i="119"/>
  <c r="P190" i="119"/>
  <c r="O214" i="119"/>
  <c r="P214" i="119" s="1"/>
  <c r="O49" i="119"/>
  <c r="P49" i="119" s="1"/>
  <c r="O113" i="119"/>
  <c r="P113" i="119" s="1"/>
  <c r="O178" i="119"/>
  <c r="P178" i="119" s="1"/>
  <c r="O75" i="119"/>
  <c r="P75" i="119" s="1"/>
  <c r="O242" i="119"/>
  <c r="P242" i="119" s="1"/>
  <c r="I133" i="119"/>
  <c r="O174" i="119"/>
  <c r="P174" i="119" s="1"/>
  <c r="P14" i="119"/>
  <c r="O14" i="119"/>
  <c r="O88" i="119"/>
  <c r="P88" i="119" s="1"/>
  <c r="G51" i="119"/>
  <c r="G83" i="119" s="1"/>
  <c r="G115" i="119" s="1"/>
  <c r="G147" i="119" s="1"/>
  <c r="G179" i="119" s="1"/>
  <c r="G211" i="119" s="1"/>
  <c r="G243" i="119" s="1"/>
  <c r="H19" i="119"/>
  <c r="N19" i="119" s="1"/>
  <c r="N66" i="119"/>
  <c r="O60" i="119"/>
  <c r="P60" i="119" s="1"/>
  <c r="O150" i="119"/>
  <c r="P150" i="119" s="1"/>
  <c r="O254" i="119"/>
  <c r="P254" i="119"/>
  <c r="G94" i="119"/>
  <c r="G126" i="119" s="1"/>
  <c r="G158" i="119" s="1"/>
  <c r="G190" i="119" s="1"/>
  <c r="G222" i="119" s="1"/>
  <c r="O222" i="119" s="1"/>
  <c r="P222" i="119" s="1"/>
  <c r="P11" i="119"/>
  <c r="J229" i="119"/>
  <c r="F44" i="119"/>
  <c r="F76" i="119" s="1"/>
  <c r="G50" i="119"/>
  <c r="G82" i="119" s="1"/>
  <c r="G114" i="119" s="1"/>
  <c r="G146" i="119" s="1"/>
  <c r="G178" i="119" s="1"/>
  <c r="G210" i="119" s="1"/>
  <c r="G242" i="119" s="1"/>
  <c r="G59" i="119"/>
  <c r="H59" i="119" s="1"/>
  <c r="N59" i="119" s="1"/>
  <c r="G68" i="119"/>
  <c r="G100" i="119" s="1"/>
  <c r="G132" i="119" s="1"/>
  <c r="G164" i="119" s="1"/>
  <c r="G196" i="119" s="1"/>
  <c r="G228" i="119" s="1"/>
  <c r="G260" i="119" s="1"/>
  <c r="P146" i="119"/>
  <c r="M202" i="119"/>
  <c r="M229" i="119" s="1"/>
  <c r="P84" i="119"/>
  <c r="I165" i="119"/>
  <c r="F67" i="119"/>
  <c r="F99" i="119" s="1"/>
  <c r="F131" i="119" s="1"/>
  <c r="F163" i="119" s="1"/>
  <c r="P154" i="119"/>
  <c r="P123" i="119"/>
  <c r="J37" i="119"/>
  <c r="F49" i="119"/>
  <c r="F81" i="119" s="1"/>
  <c r="F113" i="119" s="1"/>
  <c r="F145" i="119" s="1"/>
  <c r="I37" i="119"/>
  <c r="P127" i="119"/>
  <c r="F56" i="119"/>
  <c r="F88" i="119" s="1"/>
  <c r="F57" i="119"/>
  <c r="F89" i="119" s="1"/>
  <c r="F52" i="119"/>
  <c r="H52" i="119" s="1"/>
  <c r="N52" i="119" s="1"/>
  <c r="G90" i="119"/>
  <c r="G122" i="119" s="1"/>
  <c r="G154" i="119" s="1"/>
  <c r="G186" i="119" s="1"/>
  <c r="G218" i="119" s="1"/>
  <c r="G250" i="119" s="1"/>
  <c r="P30" i="119"/>
  <c r="F47" i="119"/>
  <c r="H47" i="119" s="1"/>
  <c r="N47" i="119" s="1"/>
  <c r="G54" i="119"/>
  <c r="G86" i="119" s="1"/>
  <c r="G118" i="119" s="1"/>
  <c r="G150" i="119" s="1"/>
  <c r="G182" i="119" s="1"/>
  <c r="G214" i="119" s="1"/>
  <c r="G246" i="119" s="1"/>
  <c r="F64" i="119"/>
  <c r="F96" i="119" s="1"/>
  <c r="H33" i="119"/>
  <c r="F45" i="119"/>
  <c r="F77" i="119" s="1"/>
  <c r="F53" i="119"/>
  <c r="F85" i="119" s="1"/>
  <c r="F117" i="119" s="1"/>
  <c r="P158" i="119"/>
  <c r="I261" i="119"/>
  <c r="O43" i="119"/>
  <c r="P43" i="119" s="1"/>
  <c r="F92" i="119"/>
  <c r="G60" i="119"/>
  <c r="G92" i="119" s="1"/>
  <c r="G124" i="119" s="1"/>
  <c r="G156" i="119" s="1"/>
  <c r="G188" i="119" s="1"/>
  <c r="G220" i="119" s="1"/>
  <c r="G252" i="119" s="1"/>
  <c r="O28" i="119"/>
  <c r="P28" i="119" s="1"/>
  <c r="G65" i="119"/>
  <c r="N33" i="119"/>
  <c r="O29" i="119"/>
  <c r="P29" i="119" s="1"/>
  <c r="G61" i="119"/>
  <c r="G93" i="119" s="1"/>
  <c r="G125" i="119" s="1"/>
  <c r="G157" i="119" s="1"/>
  <c r="G189" i="119" s="1"/>
  <c r="G221" i="119" s="1"/>
  <c r="G253" i="119" s="1"/>
  <c r="O81" i="119"/>
  <c r="P81" i="119" s="1"/>
  <c r="O120" i="119"/>
  <c r="P120" i="119"/>
  <c r="N13" i="119"/>
  <c r="F84" i="119"/>
  <c r="G56" i="119"/>
  <c r="G88" i="119" s="1"/>
  <c r="G120" i="119" s="1"/>
  <c r="G152" i="119" s="1"/>
  <c r="G184" i="119" s="1"/>
  <c r="G216" i="119" s="1"/>
  <c r="G248" i="119" s="1"/>
  <c r="O24" i="119"/>
  <c r="P24" i="119" s="1"/>
  <c r="O55" i="119"/>
  <c r="P55" i="119"/>
  <c r="O76" i="119"/>
  <c r="P76" i="119"/>
  <c r="G74" i="119"/>
  <c r="G75" i="119"/>
  <c r="G107" i="119" s="1"/>
  <c r="G139" i="119" s="1"/>
  <c r="G171" i="119" s="1"/>
  <c r="G203" i="119" s="1"/>
  <c r="G235" i="119" s="1"/>
  <c r="O47" i="119"/>
  <c r="P47" i="119" s="1"/>
  <c r="G85" i="119"/>
  <c r="O59" i="119"/>
  <c r="P59" i="119"/>
  <c r="N25" i="119"/>
  <c r="G57" i="119"/>
  <c r="G89" i="119" s="1"/>
  <c r="G121" i="119" s="1"/>
  <c r="G153" i="119" s="1"/>
  <c r="G185" i="119" s="1"/>
  <c r="G217" i="119" s="1"/>
  <c r="G249" i="119" s="1"/>
  <c r="O25" i="119"/>
  <c r="P25" i="119" s="1"/>
  <c r="G99" i="119"/>
  <c r="G131" i="119" s="1"/>
  <c r="G163" i="119" s="1"/>
  <c r="G195" i="119" s="1"/>
  <c r="G227" i="119" s="1"/>
  <c r="G259" i="119" s="1"/>
  <c r="O17" i="119"/>
  <c r="P17" i="119" s="1"/>
  <c r="G49" i="119"/>
  <c r="G81" i="119" s="1"/>
  <c r="G113" i="119" s="1"/>
  <c r="G145" i="119" s="1"/>
  <c r="G177" i="119" s="1"/>
  <c r="G209" i="119" s="1"/>
  <c r="G241" i="119" s="1"/>
  <c r="N17" i="119"/>
  <c r="O13" i="119"/>
  <c r="P13" i="119" s="1"/>
  <c r="G45" i="119"/>
  <c r="F109" i="119"/>
  <c r="H63" i="119"/>
  <c r="N63" i="119" s="1"/>
  <c r="F95" i="119"/>
  <c r="O32" i="119"/>
  <c r="P32" i="119" s="1"/>
  <c r="G64" i="119"/>
  <c r="G96" i="119" s="1"/>
  <c r="G128" i="119" s="1"/>
  <c r="G160" i="119" s="1"/>
  <c r="G192" i="119" s="1"/>
  <c r="G224" i="119" s="1"/>
  <c r="G256" i="119" s="1"/>
  <c r="O249" i="119"/>
  <c r="P249" i="119" s="1"/>
  <c r="G79" i="119"/>
  <c r="G111" i="119" s="1"/>
  <c r="G143" i="119" s="1"/>
  <c r="G175" i="119" s="1"/>
  <c r="G207" i="119" s="1"/>
  <c r="G239" i="119" s="1"/>
  <c r="N21" i="119"/>
  <c r="N24" i="119"/>
  <c r="G95" i="119"/>
  <c r="G127" i="119" s="1"/>
  <c r="G159" i="119" s="1"/>
  <c r="G191" i="119" s="1"/>
  <c r="G223" i="119" s="1"/>
  <c r="G255" i="119" s="1"/>
  <c r="H15" i="119"/>
  <c r="N15" i="119" s="1"/>
  <c r="O21" i="119"/>
  <c r="F91" i="119"/>
  <c r="H31" i="119"/>
  <c r="N31" i="119" s="1"/>
  <c r="O53" i="119"/>
  <c r="P53" i="119" s="1"/>
  <c r="O64" i="119"/>
  <c r="P64" i="119" s="1"/>
  <c r="O80" i="119"/>
  <c r="P80" i="119" s="1"/>
  <c r="O209" i="119"/>
  <c r="P209" i="119" s="1"/>
  <c r="O10" i="119"/>
  <c r="P10" i="119" s="1"/>
  <c r="P19" i="119"/>
  <c r="F193" i="119"/>
  <c r="O126" i="119"/>
  <c r="P126" i="119" s="1"/>
  <c r="F46" i="119"/>
  <c r="H14" i="119"/>
  <c r="N14" i="119" s="1"/>
  <c r="F62" i="119"/>
  <c r="H30" i="119"/>
  <c r="N30" i="119" s="1"/>
  <c r="P44" i="119"/>
  <c r="O46" i="119"/>
  <c r="P46" i="119" s="1"/>
  <c r="H49" i="119"/>
  <c r="N49" i="119" s="1"/>
  <c r="O79" i="119"/>
  <c r="P79" i="119" s="1"/>
  <c r="P89" i="119"/>
  <c r="O91" i="119"/>
  <c r="P91" i="119" s="1"/>
  <c r="P93" i="119"/>
  <c r="O144" i="119"/>
  <c r="P144" i="119" s="1"/>
  <c r="O152" i="119"/>
  <c r="P152" i="119"/>
  <c r="M197" i="119"/>
  <c r="O170" i="119"/>
  <c r="O172" i="119"/>
  <c r="P172" i="119" s="1"/>
  <c r="O243" i="119"/>
  <c r="P243" i="119" s="1"/>
  <c r="P15" i="119"/>
  <c r="N16" i="119"/>
  <c r="O22" i="119"/>
  <c r="P22" i="119" s="1"/>
  <c r="G55" i="119"/>
  <c r="G87" i="119" s="1"/>
  <c r="G119" i="119" s="1"/>
  <c r="G151" i="119" s="1"/>
  <c r="G183" i="119" s="1"/>
  <c r="G215" i="119" s="1"/>
  <c r="G247" i="119" s="1"/>
  <c r="P31" i="119"/>
  <c r="N32" i="119"/>
  <c r="P45" i="119"/>
  <c r="P56" i="119"/>
  <c r="O57" i="119"/>
  <c r="P57" i="119" s="1"/>
  <c r="O58" i="119"/>
  <c r="P58" i="119" s="1"/>
  <c r="O116" i="119"/>
  <c r="P116" i="119" s="1"/>
  <c r="O142" i="119"/>
  <c r="P142" i="119" s="1"/>
  <c r="O156" i="119"/>
  <c r="P156" i="119" s="1"/>
  <c r="O205" i="119"/>
  <c r="P205" i="119" s="1"/>
  <c r="O207" i="119"/>
  <c r="P207" i="119" s="1"/>
  <c r="O217" i="119"/>
  <c r="P217" i="119" s="1"/>
  <c r="O253" i="119"/>
  <c r="P253" i="119" s="1"/>
  <c r="G48" i="119"/>
  <c r="G80" i="119" s="1"/>
  <c r="G112" i="119" s="1"/>
  <c r="G144" i="119" s="1"/>
  <c r="G176" i="119" s="1"/>
  <c r="G208" i="119" s="1"/>
  <c r="G240" i="119" s="1"/>
  <c r="O16" i="119"/>
  <c r="P16" i="119" s="1"/>
  <c r="H89" i="119"/>
  <c r="N89" i="119" s="1"/>
  <c r="F121" i="119"/>
  <c r="O62" i="119"/>
  <c r="P62" i="119" s="1"/>
  <c r="O83" i="119"/>
  <c r="P83" i="119" s="1"/>
  <c r="P94" i="119"/>
  <c r="O42" i="119"/>
  <c r="P42" i="119" s="1"/>
  <c r="M69" i="119"/>
  <c r="F177" i="119"/>
  <c r="H145" i="119"/>
  <c r="N145" i="119" s="1"/>
  <c r="P184" i="119"/>
  <c r="O220" i="119"/>
  <c r="P220" i="119" s="1"/>
  <c r="M12" i="119"/>
  <c r="M37" i="119" s="1"/>
  <c r="F50" i="119"/>
  <c r="H18" i="119"/>
  <c r="N18" i="119" s="1"/>
  <c r="O54" i="119"/>
  <c r="P54" i="119" s="1"/>
  <c r="H57" i="119"/>
  <c r="N57" i="119" s="1"/>
  <c r="O82" i="119"/>
  <c r="P82" i="119" s="1"/>
  <c r="O128" i="119"/>
  <c r="P128" i="119" s="1"/>
  <c r="P139" i="119"/>
  <c r="O26" i="119"/>
  <c r="P26" i="119" s="1"/>
  <c r="H34" i="119"/>
  <c r="N34" i="119" s="1"/>
  <c r="G37" i="119"/>
  <c r="O111" i="119"/>
  <c r="P111" i="119" s="1"/>
  <c r="P118" i="119"/>
  <c r="O159" i="119"/>
  <c r="P159" i="119" s="1"/>
  <c r="O239" i="119"/>
  <c r="P239" i="119" s="1"/>
  <c r="F55" i="119"/>
  <c r="H27" i="119"/>
  <c r="N27" i="119" s="1"/>
  <c r="O78" i="119"/>
  <c r="P78" i="119" s="1"/>
  <c r="P95" i="119"/>
  <c r="F42" i="119"/>
  <c r="H10" i="119"/>
  <c r="F51" i="119"/>
  <c r="G52" i="119"/>
  <c r="O20" i="119"/>
  <c r="P20" i="119" s="1"/>
  <c r="H23" i="119"/>
  <c r="N23" i="119" s="1"/>
  <c r="F58" i="119"/>
  <c r="H26" i="119"/>
  <c r="N26" i="119" s="1"/>
  <c r="F68" i="119"/>
  <c r="J69" i="119"/>
  <c r="J101" i="119"/>
  <c r="P90" i="119"/>
  <c r="O92" i="119"/>
  <c r="P92" i="119"/>
  <c r="F149" i="119"/>
  <c r="P160" i="119"/>
  <c r="P170" i="119"/>
  <c r="O192" i="119"/>
  <c r="P192" i="119" s="1"/>
  <c r="P21" i="119"/>
  <c r="F54" i="119"/>
  <c r="H22" i="119"/>
  <c r="N22" i="119" s="1"/>
  <c r="O63" i="119"/>
  <c r="P63" i="119"/>
  <c r="O110" i="119"/>
  <c r="P110" i="119" s="1"/>
  <c r="O117" i="119"/>
  <c r="P117" i="119" s="1"/>
  <c r="O147" i="119"/>
  <c r="P147" i="119"/>
  <c r="P23" i="119"/>
  <c r="N28" i="119"/>
  <c r="O50" i="119"/>
  <c r="P50" i="119" s="1"/>
  <c r="O51" i="119"/>
  <c r="P51" i="119" s="1"/>
  <c r="M101" i="119"/>
  <c r="O74" i="119"/>
  <c r="P74" i="119" s="1"/>
  <c r="O85" i="119"/>
  <c r="P85" i="119" s="1"/>
  <c r="F98" i="119"/>
  <c r="O153" i="119"/>
  <c r="P153" i="119" s="1"/>
  <c r="J133" i="119"/>
  <c r="O108" i="119"/>
  <c r="P108" i="119" s="1"/>
  <c r="O119" i="119"/>
  <c r="P119" i="119" s="1"/>
  <c r="O143" i="119"/>
  <c r="P143" i="119"/>
  <c r="O171" i="119"/>
  <c r="P171" i="119" s="1"/>
  <c r="P177" i="119"/>
  <c r="I229" i="119"/>
  <c r="P208" i="119"/>
  <c r="O252" i="119"/>
  <c r="P252" i="119" s="1"/>
  <c r="O151" i="119"/>
  <c r="P151" i="119" s="1"/>
  <c r="O87" i="119"/>
  <c r="P87" i="119" s="1"/>
  <c r="P109" i="119"/>
  <c r="O140" i="119"/>
  <c r="P140" i="119" s="1"/>
  <c r="O148" i="119"/>
  <c r="P148" i="119" s="1"/>
  <c r="P155" i="119"/>
  <c r="O175" i="119"/>
  <c r="P175" i="119" s="1"/>
  <c r="O96" i="119"/>
  <c r="P96" i="119" s="1"/>
  <c r="M133" i="119"/>
  <c r="P106" i="119"/>
  <c r="O112" i="119"/>
  <c r="P112" i="119" s="1"/>
  <c r="P125" i="119"/>
  <c r="O145" i="119"/>
  <c r="P145" i="119" s="1"/>
  <c r="J197" i="119"/>
  <c r="P181" i="119"/>
  <c r="M235" i="119"/>
  <c r="J261" i="119"/>
  <c r="P241" i="119"/>
  <c r="O248" i="119"/>
  <c r="P248" i="119" s="1"/>
  <c r="O255" i="119"/>
  <c r="P255" i="119" s="1"/>
  <c r="I101" i="119"/>
  <c r="P114" i="119"/>
  <c r="O186" i="119"/>
  <c r="P186" i="119" s="1"/>
  <c r="O204" i="119"/>
  <c r="P204" i="119" s="1"/>
  <c r="O240" i="119"/>
  <c r="P240" i="119" s="1"/>
  <c r="I197" i="119"/>
  <c r="O182" i="119"/>
  <c r="P182" i="119" s="1"/>
  <c r="O216" i="119"/>
  <c r="P216" i="119" s="1"/>
  <c r="O218" i="119"/>
  <c r="P218" i="119" s="1"/>
  <c r="P244" i="119"/>
  <c r="J165" i="119"/>
  <c r="O213" i="119"/>
  <c r="P213" i="119" s="1"/>
  <c r="O236" i="119"/>
  <c r="P236" i="119" s="1"/>
  <c r="O256" i="119"/>
  <c r="P256" i="119" s="1"/>
  <c r="O138" i="119"/>
  <c r="P138" i="119" s="1"/>
  <c r="M165" i="119"/>
  <c r="O210" i="119"/>
  <c r="P210" i="119" s="1"/>
  <c r="O212" i="119"/>
  <c r="P212" i="119" s="1"/>
  <c r="O224" i="119"/>
  <c r="P224" i="119" s="1"/>
  <c r="O247" i="119"/>
  <c r="P247" i="119" s="1"/>
  <c r="O251" i="119"/>
  <c r="P251" i="119" s="1"/>
  <c r="P176" i="119"/>
  <c r="P179" i="119"/>
  <c r="P180" i="119"/>
  <c r="P183" i="119"/>
  <c r="O215" i="119"/>
  <c r="P215" i="119" s="1"/>
  <c r="O221" i="119"/>
  <c r="P221" i="119" s="1"/>
  <c r="O237" i="119"/>
  <c r="P237" i="119" s="1"/>
  <c r="B54" i="78"/>
  <c r="K20" i="118" l="1"/>
  <c r="F21" i="118"/>
  <c r="K21" i="118" s="1"/>
  <c r="G91" i="119"/>
  <c r="G123" i="119" s="1"/>
  <c r="G155" i="119" s="1"/>
  <c r="G187" i="119" s="1"/>
  <c r="G219" i="119" s="1"/>
  <c r="G251" i="119" s="1"/>
  <c r="H53" i="119"/>
  <c r="N53" i="119" s="1"/>
  <c r="H81" i="119"/>
  <c r="N81" i="119" s="1"/>
  <c r="O202" i="119"/>
  <c r="P202" i="119" s="1"/>
  <c r="H64" i="119"/>
  <c r="N64" i="119" s="1"/>
  <c r="O122" i="119"/>
  <c r="P122" i="119" s="1"/>
  <c r="G254" i="119"/>
  <c r="F79" i="119"/>
  <c r="H79" i="119" s="1"/>
  <c r="N79" i="119" s="1"/>
  <c r="H67" i="119"/>
  <c r="N67" i="119" s="1"/>
  <c r="H113" i="119"/>
  <c r="N113" i="119" s="1"/>
  <c r="F94" i="119"/>
  <c r="H62" i="119"/>
  <c r="N62" i="119" s="1"/>
  <c r="H54" i="119"/>
  <c r="N54" i="119" s="1"/>
  <c r="F86" i="119"/>
  <c r="F82" i="119"/>
  <c r="H50" i="119"/>
  <c r="N50" i="119" s="1"/>
  <c r="F127" i="119"/>
  <c r="H95" i="119"/>
  <c r="N95" i="119" s="1"/>
  <c r="H93" i="119"/>
  <c r="N93" i="119" s="1"/>
  <c r="F108" i="119"/>
  <c r="H91" i="119"/>
  <c r="N91" i="119" s="1"/>
  <c r="F123" i="119"/>
  <c r="F141" i="119"/>
  <c r="F120" i="119"/>
  <c r="H88" i="119"/>
  <c r="N88" i="119" s="1"/>
  <c r="H60" i="119"/>
  <c r="N60" i="119" s="1"/>
  <c r="G84" i="119"/>
  <c r="G116" i="119" s="1"/>
  <c r="G148" i="119" s="1"/>
  <c r="G180" i="119" s="1"/>
  <c r="G212" i="119" s="1"/>
  <c r="G244" i="119" s="1"/>
  <c r="O52" i="119"/>
  <c r="P52" i="119" s="1"/>
  <c r="H99" i="119"/>
  <c r="N99" i="119" s="1"/>
  <c r="F195" i="119"/>
  <c r="H163" i="119"/>
  <c r="N163" i="119" s="1"/>
  <c r="G117" i="119"/>
  <c r="H85" i="119"/>
  <c r="N85" i="119" s="1"/>
  <c r="F124" i="119"/>
  <c r="H92" i="119"/>
  <c r="N92" i="119" s="1"/>
  <c r="F90" i="119"/>
  <c r="H58" i="119"/>
  <c r="N58" i="119" s="1"/>
  <c r="G44" i="119"/>
  <c r="O12" i="119"/>
  <c r="P12" i="119" s="1"/>
  <c r="O188" i="119"/>
  <c r="P188" i="119" s="1"/>
  <c r="F130" i="119"/>
  <c r="H98" i="119"/>
  <c r="N98" i="119" s="1"/>
  <c r="H56" i="119"/>
  <c r="N56" i="119" s="1"/>
  <c r="F112" i="119"/>
  <c r="H80" i="119"/>
  <c r="N80" i="119" s="1"/>
  <c r="H125" i="119"/>
  <c r="N125" i="119" s="1"/>
  <c r="F157" i="119"/>
  <c r="N12" i="119"/>
  <c r="H51" i="119"/>
  <c r="N51" i="119" s="1"/>
  <c r="F83" i="119"/>
  <c r="H61" i="119"/>
  <c r="N61" i="119" s="1"/>
  <c r="H131" i="119"/>
  <c r="N131" i="119" s="1"/>
  <c r="F225" i="119"/>
  <c r="G97" i="119"/>
  <c r="H65" i="119"/>
  <c r="N65" i="119" s="1"/>
  <c r="H55" i="119"/>
  <c r="N55" i="119" s="1"/>
  <c r="F87" i="119"/>
  <c r="F153" i="119"/>
  <c r="H121" i="119"/>
  <c r="N121" i="119" s="1"/>
  <c r="G77" i="119"/>
  <c r="H45" i="119"/>
  <c r="N45" i="119" s="1"/>
  <c r="O235" i="119"/>
  <c r="P235" i="119" s="1"/>
  <c r="F74" i="119"/>
  <c r="H42" i="119"/>
  <c r="F116" i="119"/>
  <c r="H84" i="119"/>
  <c r="N84" i="119" s="1"/>
  <c r="M261" i="119"/>
  <c r="F78" i="119"/>
  <c r="H46" i="119"/>
  <c r="N46" i="119" s="1"/>
  <c r="F181" i="119"/>
  <c r="F100" i="119"/>
  <c r="H68" i="119"/>
  <c r="N68" i="119" s="1"/>
  <c r="N10" i="119"/>
  <c r="F209" i="119"/>
  <c r="H177" i="119"/>
  <c r="N177" i="119" s="1"/>
  <c r="H48" i="119"/>
  <c r="N48" i="119" s="1"/>
  <c r="H96" i="119"/>
  <c r="N96" i="119" s="1"/>
  <c r="F128" i="119"/>
  <c r="G106" i="119"/>
  <c r="P12" i="79"/>
  <c r="Q12" i="79"/>
  <c r="R12" i="79"/>
  <c r="S12" i="79"/>
  <c r="T12" i="79"/>
  <c r="F78" i="67"/>
  <c r="H77" i="67"/>
  <c r="H76" i="67"/>
  <c r="H75" i="67"/>
  <c r="G72" i="67"/>
  <c r="H71" i="67"/>
  <c r="H70" i="67"/>
  <c r="G69" i="67"/>
  <c r="H66" i="67"/>
  <c r="G65" i="67"/>
  <c r="F64" i="67"/>
  <c r="G63" i="67"/>
  <c r="H60" i="67"/>
  <c r="G59" i="67"/>
  <c r="H58" i="67"/>
  <c r="H57" i="67"/>
  <c r="H53" i="67"/>
  <c r="G52" i="67"/>
  <c r="H51" i="67"/>
  <c r="G50" i="67"/>
  <c r="H78" i="67"/>
  <c r="G78" i="67"/>
  <c r="H74" i="67"/>
  <c r="G74" i="67"/>
  <c r="F74" i="67"/>
  <c r="H73" i="67"/>
  <c r="G73" i="67"/>
  <c r="F73" i="67"/>
  <c r="H68" i="67"/>
  <c r="G68" i="67"/>
  <c r="F68" i="67"/>
  <c r="H67" i="67"/>
  <c r="G67" i="67"/>
  <c r="F67" i="67"/>
  <c r="H62" i="67"/>
  <c r="G62" i="67"/>
  <c r="F62" i="67"/>
  <c r="H61" i="67"/>
  <c r="G61" i="67"/>
  <c r="F61" i="67"/>
  <c r="H56" i="67"/>
  <c r="G56" i="67"/>
  <c r="F56" i="67"/>
  <c r="H55" i="67"/>
  <c r="G55" i="67"/>
  <c r="F55" i="67"/>
  <c r="H54" i="67"/>
  <c r="G54" i="67"/>
  <c r="F54" i="67"/>
  <c r="F111" i="119" l="1"/>
  <c r="H111" i="119" s="1"/>
  <c r="N111" i="119" s="1"/>
  <c r="H128" i="119"/>
  <c r="N128" i="119" s="1"/>
  <c r="F160" i="119"/>
  <c r="F132" i="119"/>
  <c r="H100" i="119"/>
  <c r="N100" i="119" s="1"/>
  <c r="G109" i="119"/>
  <c r="H77" i="119"/>
  <c r="N77" i="119" s="1"/>
  <c r="F257" i="119"/>
  <c r="F144" i="119"/>
  <c r="H112" i="119"/>
  <c r="N112" i="119" s="1"/>
  <c r="H127" i="119"/>
  <c r="N127" i="119" s="1"/>
  <c r="F159" i="119"/>
  <c r="F213" i="119"/>
  <c r="F185" i="119"/>
  <c r="H153" i="119"/>
  <c r="N153" i="119" s="1"/>
  <c r="H90" i="119"/>
  <c r="N90" i="119" s="1"/>
  <c r="F122" i="119"/>
  <c r="H83" i="119"/>
  <c r="N83" i="119" s="1"/>
  <c r="F115" i="119"/>
  <c r="F155" i="119"/>
  <c r="H123" i="119"/>
  <c r="N123" i="119" s="1"/>
  <c r="H209" i="119"/>
  <c r="N209" i="119" s="1"/>
  <c r="F241" i="119"/>
  <c r="H241" i="119" s="1"/>
  <c r="N241" i="119" s="1"/>
  <c r="F110" i="119"/>
  <c r="H78" i="119"/>
  <c r="N78" i="119" s="1"/>
  <c r="F106" i="119"/>
  <c r="H74" i="119"/>
  <c r="H130" i="119"/>
  <c r="N130" i="119" s="1"/>
  <c r="F162" i="119"/>
  <c r="H124" i="119"/>
  <c r="N124" i="119" s="1"/>
  <c r="F156" i="119"/>
  <c r="F118" i="119"/>
  <c r="H86" i="119"/>
  <c r="N86" i="119" s="1"/>
  <c r="F140" i="119"/>
  <c r="G138" i="119"/>
  <c r="G76" i="119"/>
  <c r="G69" i="119"/>
  <c r="H44" i="119"/>
  <c r="N44" i="119" s="1"/>
  <c r="F126" i="119"/>
  <c r="H94" i="119"/>
  <c r="N94" i="119" s="1"/>
  <c r="F227" i="119"/>
  <c r="H195" i="119"/>
  <c r="N195" i="119" s="1"/>
  <c r="F152" i="119"/>
  <c r="H120" i="119"/>
  <c r="N120" i="119" s="1"/>
  <c r="H116" i="119"/>
  <c r="N116" i="119" s="1"/>
  <c r="F148" i="119"/>
  <c r="F173" i="119"/>
  <c r="N42" i="119"/>
  <c r="F119" i="119"/>
  <c r="H87" i="119"/>
  <c r="N87" i="119" s="1"/>
  <c r="F143" i="119"/>
  <c r="F114" i="119"/>
  <c r="H82" i="119"/>
  <c r="N82" i="119" s="1"/>
  <c r="G129" i="119"/>
  <c r="H97" i="119"/>
  <c r="N97" i="119" s="1"/>
  <c r="F189" i="119"/>
  <c r="H157" i="119"/>
  <c r="N157" i="119" s="1"/>
  <c r="G149" i="119"/>
  <c r="H117" i="119"/>
  <c r="N117" i="119" s="1"/>
  <c r="H69" i="67"/>
  <c r="F50" i="67"/>
  <c r="H63" i="67"/>
  <c r="H50" i="67"/>
  <c r="F76" i="67"/>
  <c r="F63" i="67"/>
  <c r="H59" i="67"/>
  <c r="H65" i="67"/>
  <c r="F71" i="67"/>
  <c r="F75" i="67"/>
  <c r="G71" i="67"/>
  <c r="G75" i="67"/>
  <c r="F52" i="67"/>
  <c r="H52" i="67"/>
  <c r="H72" i="67"/>
  <c r="F72" i="67"/>
  <c r="F53" i="67"/>
  <c r="G53" i="67"/>
  <c r="G66" i="67"/>
  <c r="F58" i="67"/>
  <c r="G70" i="67"/>
  <c r="G76" i="67"/>
  <c r="G58" i="67"/>
  <c r="F59" i="67"/>
  <c r="F60" i="67"/>
  <c r="F57" i="67"/>
  <c r="G60" i="67"/>
  <c r="G64" i="67"/>
  <c r="F77" i="67"/>
  <c r="G51" i="67"/>
  <c r="G57" i="67"/>
  <c r="H64" i="67"/>
  <c r="F66" i="67"/>
  <c r="F70" i="67"/>
  <c r="G77" i="67"/>
  <c r="F51" i="67"/>
  <c r="F65" i="67"/>
  <c r="F69" i="67"/>
  <c r="G108" i="119" l="1"/>
  <c r="H76" i="119"/>
  <c r="N76" i="119" s="1"/>
  <c r="G101" i="119"/>
  <c r="H119" i="119"/>
  <c r="N119" i="119" s="1"/>
  <c r="F151" i="119"/>
  <c r="H227" i="119"/>
  <c r="N227" i="119" s="1"/>
  <c r="F259" i="119"/>
  <c r="H259" i="119" s="1"/>
  <c r="N259" i="119" s="1"/>
  <c r="F172" i="119"/>
  <c r="H155" i="119"/>
  <c r="N155" i="119" s="1"/>
  <c r="F187" i="119"/>
  <c r="F245" i="119"/>
  <c r="F205" i="119"/>
  <c r="F158" i="119"/>
  <c r="H126" i="119"/>
  <c r="N126" i="119" s="1"/>
  <c r="H132" i="119"/>
  <c r="N132" i="119" s="1"/>
  <c r="F164" i="119"/>
  <c r="F180" i="119"/>
  <c r="H148" i="119"/>
  <c r="N148" i="119" s="1"/>
  <c r="F150" i="119"/>
  <c r="H118" i="119"/>
  <c r="N118" i="119" s="1"/>
  <c r="F154" i="119"/>
  <c r="H122" i="119"/>
  <c r="N122" i="119" s="1"/>
  <c r="F192" i="119"/>
  <c r="H160" i="119"/>
  <c r="N160" i="119" s="1"/>
  <c r="G161" i="119"/>
  <c r="H129" i="119"/>
  <c r="N129" i="119" s="1"/>
  <c r="F184" i="119"/>
  <c r="H152" i="119"/>
  <c r="N152" i="119" s="1"/>
  <c r="G170" i="119"/>
  <c r="F194" i="119"/>
  <c r="H162" i="119"/>
  <c r="N162" i="119" s="1"/>
  <c r="F217" i="119"/>
  <c r="H185" i="119"/>
  <c r="N185" i="119" s="1"/>
  <c r="G141" i="119"/>
  <c r="H109" i="119"/>
  <c r="N109" i="119" s="1"/>
  <c r="N74" i="119"/>
  <c r="F147" i="119"/>
  <c r="H115" i="119"/>
  <c r="N115" i="119" s="1"/>
  <c r="F191" i="119"/>
  <c r="H159" i="119"/>
  <c r="N159" i="119" s="1"/>
  <c r="G181" i="119"/>
  <c r="H149" i="119"/>
  <c r="N149" i="119" s="1"/>
  <c r="H114" i="119"/>
  <c r="N114" i="119" s="1"/>
  <c r="F146" i="119"/>
  <c r="H106" i="119"/>
  <c r="F138" i="119"/>
  <c r="F221" i="119"/>
  <c r="H189" i="119"/>
  <c r="N189" i="119" s="1"/>
  <c r="F175" i="119"/>
  <c r="H143" i="119"/>
  <c r="N143" i="119" s="1"/>
  <c r="F188" i="119"/>
  <c r="H156" i="119"/>
  <c r="N156" i="119" s="1"/>
  <c r="F142" i="119"/>
  <c r="H110" i="119"/>
  <c r="N110" i="119" s="1"/>
  <c r="F176" i="119"/>
  <c r="H144" i="119"/>
  <c r="N144" i="119" s="1"/>
  <c r="F170" i="119" l="1"/>
  <c r="H138" i="119"/>
  <c r="H217" i="119"/>
  <c r="N217" i="119" s="1"/>
  <c r="F249" i="119"/>
  <c r="H249" i="119" s="1"/>
  <c r="N249" i="119" s="1"/>
  <c r="F174" i="119"/>
  <c r="H142" i="119"/>
  <c r="N142" i="119" s="1"/>
  <c r="H187" i="119"/>
  <c r="N187" i="119" s="1"/>
  <c r="F219" i="119"/>
  <c r="F226" i="119"/>
  <c r="H194" i="119"/>
  <c r="N194" i="119" s="1"/>
  <c r="G202" i="119"/>
  <c r="F186" i="119"/>
  <c r="H154" i="119"/>
  <c r="N154" i="119" s="1"/>
  <c r="F190" i="119"/>
  <c r="H158" i="119"/>
  <c r="N158" i="119" s="1"/>
  <c r="F204" i="119"/>
  <c r="F196" i="119"/>
  <c r="H164" i="119"/>
  <c r="N164" i="119" s="1"/>
  <c r="F208" i="119"/>
  <c r="H176" i="119"/>
  <c r="N176" i="119" s="1"/>
  <c r="H221" i="119"/>
  <c r="N221" i="119" s="1"/>
  <c r="F253" i="119"/>
  <c r="H253" i="119" s="1"/>
  <c r="N253" i="119" s="1"/>
  <c r="H191" i="119"/>
  <c r="N191" i="119" s="1"/>
  <c r="F223" i="119"/>
  <c r="G193" i="119"/>
  <c r="H161" i="119"/>
  <c r="N161" i="119" s="1"/>
  <c r="F212" i="119"/>
  <c r="H180" i="119"/>
  <c r="N180" i="119" s="1"/>
  <c r="N106" i="119"/>
  <c r="H151" i="119"/>
  <c r="N151" i="119" s="1"/>
  <c r="F183" i="119"/>
  <c r="F179" i="119"/>
  <c r="H147" i="119"/>
  <c r="N147" i="119" s="1"/>
  <c r="F224" i="119"/>
  <c r="H192" i="119"/>
  <c r="N192" i="119" s="1"/>
  <c r="F220" i="119"/>
  <c r="H188" i="119"/>
  <c r="N188" i="119" s="1"/>
  <c r="F178" i="119"/>
  <c r="H146" i="119"/>
  <c r="N146" i="119" s="1"/>
  <c r="F207" i="119"/>
  <c r="H175" i="119"/>
  <c r="N175" i="119" s="1"/>
  <c r="G213" i="119"/>
  <c r="H181" i="119"/>
  <c r="N181" i="119" s="1"/>
  <c r="G173" i="119"/>
  <c r="H141" i="119"/>
  <c r="N141" i="119" s="1"/>
  <c r="F216" i="119"/>
  <c r="H184" i="119"/>
  <c r="N184" i="119" s="1"/>
  <c r="F182" i="119"/>
  <c r="H150" i="119"/>
  <c r="N150" i="119" s="1"/>
  <c r="F237" i="119"/>
  <c r="G140" i="119"/>
  <c r="H108" i="119"/>
  <c r="N108" i="119" s="1"/>
  <c r="G133" i="119"/>
  <c r="H174" i="119" l="1"/>
  <c r="N174" i="119" s="1"/>
  <c r="F206" i="119"/>
  <c r="H179" i="119"/>
  <c r="N179" i="119" s="1"/>
  <c r="F211" i="119"/>
  <c r="F255" i="119"/>
  <c r="H255" i="119" s="1"/>
  <c r="N255" i="119" s="1"/>
  <c r="H223" i="119"/>
  <c r="N223" i="119" s="1"/>
  <c r="F248" i="119"/>
  <c r="H248" i="119" s="1"/>
  <c r="N248" i="119" s="1"/>
  <c r="H216" i="119"/>
  <c r="N216" i="119" s="1"/>
  <c r="F236" i="119"/>
  <c r="F258" i="119"/>
  <c r="H258" i="119" s="1"/>
  <c r="N258" i="119" s="1"/>
  <c r="H226" i="119"/>
  <c r="N226" i="119" s="1"/>
  <c r="F239" i="119"/>
  <c r="H239" i="119" s="1"/>
  <c r="N239" i="119" s="1"/>
  <c r="H207" i="119"/>
  <c r="N207" i="119" s="1"/>
  <c r="F215" i="119"/>
  <c r="H183" i="119"/>
  <c r="N183" i="119" s="1"/>
  <c r="G234" i="119"/>
  <c r="F210" i="119"/>
  <c r="H178" i="119"/>
  <c r="N178" i="119" s="1"/>
  <c r="N138" i="119"/>
  <c r="G172" i="119"/>
  <c r="G165" i="119"/>
  <c r="H140" i="119"/>
  <c r="N140" i="119" s="1"/>
  <c r="G205" i="119"/>
  <c r="H173" i="119"/>
  <c r="N173" i="119" s="1"/>
  <c r="F252" i="119"/>
  <c r="H252" i="119" s="1"/>
  <c r="N252" i="119" s="1"/>
  <c r="H220" i="119"/>
  <c r="N220" i="119" s="1"/>
  <c r="F251" i="119"/>
  <c r="H251" i="119" s="1"/>
  <c r="N251" i="119" s="1"/>
  <c r="H219" i="119"/>
  <c r="N219" i="119" s="1"/>
  <c r="F202" i="119"/>
  <c r="H170" i="119"/>
  <c r="F218" i="119"/>
  <c r="H186" i="119"/>
  <c r="N186" i="119" s="1"/>
  <c r="H182" i="119"/>
  <c r="N182" i="119" s="1"/>
  <c r="F214" i="119"/>
  <c r="G225" i="119"/>
  <c r="H193" i="119"/>
  <c r="N193" i="119" s="1"/>
  <c r="H196" i="119"/>
  <c r="N196" i="119" s="1"/>
  <c r="F228" i="119"/>
  <c r="F222" i="119"/>
  <c r="H190" i="119"/>
  <c r="N190" i="119" s="1"/>
  <c r="G245" i="119"/>
  <c r="H245" i="119" s="1"/>
  <c r="N245" i="119" s="1"/>
  <c r="H213" i="119"/>
  <c r="N213" i="119" s="1"/>
  <c r="F256" i="119"/>
  <c r="H256" i="119" s="1"/>
  <c r="N256" i="119" s="1"/>
  <c r="H224" i="119"/>
  <c r="N224" i="119" s="1"/>
  <c r="F244" i="119"/>
  <c r="H244" i="119" s="1"/>
  <c r="N244" i="119" s="1"/>
  <c r="H212" i="119"/>
  <c r="N212" i="119" s="1"/>
  <c r="F240" i="119"/>
  <c r="H240" i="119" s="1"/>
  <c r="N240" i="119" s="1"/>
  <c r="H208" i="119"/>
  <c r="N208" i="119" s="1"/>
  <c r="P15" i="62"/>
  <c r="P15" i="79" s="1"/>
  <c r="H222" i="119" l="1"/>
  <c r="N222" i="119" s="1"/>
  <c r="F254" i="119"/>
  <c r="H254" i="119" s="1"/>
  <c r="N254" i="119" s="1"/>
  <c r="F260" i="119"/>
  <c r="H260" i="119" s="1"/>
  <c r="N260" i="119" s="1"/>
  <c r="H228" i="119"/>
  <c r="N228" i="119" s="1"/>
  <c r="F243" i="119"/>
  <c r="H243" i="119" s="1"/>
  <c r="N243" i="119" s="1"/>
  <c r="H211" i="119"/>
  <c r="N211" i="119" s="1"/>
  <c r="H214" i="119"/>
  <c r="N214" i="119" s="1"/>
  <c r="F246" i="119"/>
  <c r="H246" i="119" s="1"/>
  <c r="N246" i="119" s="1"/>
  <c r="G204" i="119"/>
  <c r="H172" i="119"/>
  <c r="N172" i="119" s="1"/>
  <c r="G197" i="119"/>
  <c r="H218" i="119"/>
  <c r="N218" i="119" s="1"/>
  <c r="F250" i="119"/>
  <c r="H250" i="119" s="1"/>
  <c r="N250" i="119" s="1"/>
  <c r="N170" i="119"/>
  <c r="G237" i="119"/>
  <c r="H237" i="119" s="1"/>
  <c r="N237" i="119" s="1"/>
  <c r="H205" i="119"/>
  <c r="N205" i="119" s="1"/>
  <c r="H210" i="119"/>
  <c r="N210" i="119" s="1"/>
  <c r="F242" i="119"/>
  <c r="H242" i="119" s="1"/>
  <c r="N242" i="119" s="1"/>
  <c r="F247" i="119"/>
  <c r="H247" i="119" s="1"/>
  <c r="N247" i="119" s="1"/>
  <c r="H215" i="119"/>
  <c r="N215" i="119" s="1"/>
  <c r="H202" i="119"/>
  <c r="F234" i="119"/>
  <c r="H206" i="119"/>
  <c r="N206" i="119" s="1"/>
  <c r="F238" i="119"/>
  <c r="H238" i="119" s="1"/>
  <c r="N238" i="119" s="1"/>
  <c r="G257" i="119"/>
  <c r="H257" i="119" s="1"/>
  <c r="N257" i="119" s="1"/>
  <c r="H225" i="119"/>
  <c r="N225" i="119" s="1"/>
  <c r="T13" i="62"/>
  <c r="T11" i="79" s="1"/>
  <c r="P13" i="62"/>
  <c r="P11" i="79" s="1"/>
  <c r="S13" i="62"/>
  <c r="S11" i="79" s="1"/>
  <c r="R13" i="62"/>
  <c r="R11" i="79" s="1"/>
  <c r="Q13" i="62"/>
  <c r="Q11" i="79" s="1"/>
  <c r="T15" i="62"/>
  <c r="T15" i="79" s="1"/>
  <c r="K17" i="62"/>
  <c r="S15" i="62"/>
  <c r="S15" i="79" s="1"/>
  <c r="R15" i="62"/>
  <c r="R15" i="79" s="1"/>
  <c r="Q15" i="62"/>
  <c r="Q15" i="79" s="1"/>
  <c r="N202" i="119" l="1"/>
  <c r="H234" i="119"/>
  <c r="G236" i="119"/>
  <c r="H204" i="119"/>
  <c r="N204" i="119" s="1"/>
  <c r="G229" i="119"/>
  <c r="G261" i="119" l="1"/>
  <c r="H236" i="119"/>
  <c r="N236" i="119" s="1"/>
  <c r="N234" i="119"/>
  <c r="O65" i="71"/>
  <c r="O57" i="71"/>
  <c r="O49" i="71"/>
  <c r="O42" i="71"/>
  <c r="O34" i="71"/>
  <c r="M32" i="72" l="1"/>
  <c r="J30" i="72"/>
  <c r="L32" i="72"/>
  <c r="N30" i="72" l="1"/>
  <c r="O25" i="58" l="1"/>
  <c r="P25" i="58" s="1"/>
  <c r="N25" i="58" l="1"/>
  <c r="B12" i="58" l="1"/>
  <c r="B13" i="58" s="1"/>
  <c r="B14" i="58" s="1"/>
  <c r="E19" i="78" l="1"/>
  <c r="L19" i="78" s="1"/>
  <c r="F14" i="58" l="1"/>
  <c r="H14" i="58" s="1"/>
  <c r="E40" i="78" l="1"/>
  <c r="D40" i="78" s="1"/>
  <c r="E12" i="78"/>
  <c r="D12" i="78"/>
  <c r="W12" i="66"/>
  <c r="P15" i="65"/>
  <c r="O15" i="65"/>
  <c r="Q15" i="65" s="1"/>
  <c r="R15" i="65" s="1"/>
  <c r="K15" i="65"/>
  <c r="G15" i="65"/>
  <c r="E23" i="65"/>
  <c r="E24" i="65" s="1"/>
  <c r="I19" i="65"/>
  <c r="H19" i="65"/>
  <c r="G19" i="65"/>
  <c r="F19" i="65"/>
  <c r="E19" i="65"/>
  <c r="Q16" i="65"/>
  <c r="R16" i="65" s="1"/>
  <c r="L16" i="65"/>
  <c r="H16" i="65"/>
  <c r="B11" i="65"/>
  <c r="B12" i="65" s="1"/>
  <c r="B13" i="65" s="1"/>
  <c r="B14" i="65" s="1"/>
  <c r="B15" i="65" s="1"/>
  <c r="B16" i="65" s="1"/>
  <c r="B17" i="65" s="1"/>
  <c r="W24" i="58"/>
  <c r="V24" i="58"/>
  <c r="U24" i="58"/>
  <c r="T24" i="58"/>
  <c r="S24" i="58"/>
  <c r="W11" i="58"/>
  <c r="V11" i="58"/>
  <c r="U11" i="58"/>
  <c r="T11" i="58"/>
  <c r="S11" i="58"/>
  <c r="F23" i="65" l="1"/>
  <c r="G23" i="65" s="1"/>
  <c r="E13" i="78"/>
  <c r="D13" i="78" s="1"/>
  <c r="W14" i="66"/>
  <c r="W15" i="66"/>
  <c r="W16" i="66"/>
  <c r="W13" i="66"/>
  <c r="G24" i="65"/>
  <c r="H23" i="65"/>
  <c r="H15" i="65"/>
  <c r="L15" i="65"/>
  <c r="W17" i="66" l="1"/>
  <c r="F24" i="65"/>
  <c r="H24" i="65"/>
  <c r="I23" i="65"/>
  <c r="I24" i="65" s="1"/>
  <c r="K5" i="116" l="1"/>
  <c r="K4" i="116"/>
  <c r="Q58" i="91" l="1"/>
  <c r="E62" i="103" l="1"/>
  <c r="J62" i="103" s="1"/>
  <c r="O62" i="103" s="1"/>
  <c r="T62" i="103" s="1"/>
  <c r="Y62" i="103" s="1"/>
  <c r="Q55" i="91" l="1"/>
  <c r="M21" i="75" l="1"/>
  <c r="M20" i="75"/>
  <c r="M19" i="75"/>
  <c r="M18" i="75"/>
  <c r="M17" i="75"/>
  <c r="M14" i="75"/>
  <c r="M12" i="75"/>
  <c r="M10" i="75"/>
  <c r="V111" i="116" l="1"/>
  <c r="Q111" i="116"/>
  <c r="L111" i="116"/>
  <c r="G111" i="116"/>
  <c r="V110" i="116"/>
  <c r="Q110" i="116"/>
  <c r="L110" i="116"/>
  <c r="G110" i="116"/>
  <c r="V109" i="116"/>
  <c r="Q109" i="116"/>
  <c r="L109" i="116"/>
  <c r="G109" i="116"/>
  <c r="V108" i="116"/>
  <c r="Q108" i="116"/>
  <c r="L108" i="116"/>
  <c r="G108" i="116"/>
  <c r="V107" i="116"/>
  <c r="Q107" i="116"/>
  <c r="L107" i="116"/>
  <c r="G107" i="116"/>
  <c r="V106" i="116"/>
  <c r="Q106" i="116"/>
  <c r="L106" i="116"/>
  <c r="G106" i="116"/>
  <c r="V105" i="116"/>
  <c r="Q105" i="116"/>
  <c r="L105" i="116"/>
  <c r="G105" i="116"/>
  <c r="V104" i="116"/>
  <c r="Q104" i="116"/>
  <c r="L104" i="116"/>
  <c r="G104" i="116"/>
  <c r="V103" i="116"/>
  <c r="Q103" i="116"/>
  <c r="L103" i="116"/>
  <c r="G103" i="116"/>
  <c r="V102" i="116"/>
  <c r="Q102" i="116"/>
  <c r="L102" i="116"/>
  <c r="G102" i="116"/>
  <c r="V101" i="116"/>
  <c r="Q101" i="116"/>
  <c r="L101" i="116"/>
  <c r="G101" i="116"/>
  <c r="V100" i="116"/>
  <c r="Q100" i="116"/>
  <c r="L100" i="116"/>
  <c r="G100" i="116"/>
  <c r="V99" i="116"/>
  <c r="Q99" i="116"/>
  <c r="L99" i="116"/>
  <c r="G99" i="116"/>
  <c r="V98" i="116"/>
  <c r="Q98" i="116"/>
  <c r="L98" i="116"/>
  <c r="G98" i="116"/>
  <c r="V97" i="116"/>
  <c r="Q97" i="116"/>
  <c r="L97" i="116"/>
  <c r="G97" i="116"/>
  <c r="V96" i="116"/>
  <c r="Q96" i="116"/>
  <c r="L96" i="116"/>
  <c r="G96" i="116"/>
  <c r="V95" i="116"/>
  <c r="Q95" i="116"/>
  <c r="L95" i="116"/>
  <c r="G95" i="116"/>
  <c r="V84" i="116"/>
  <c r="Q84" i="116"/>
  <c r="L84" i="116"/>
  <c r="G84" i="116"/>
  <c r="V83" i="116"/>
  <c r="Q83" i="116"/>
  <c r="L83" i="116"/>
  <c r="G83" i="116"/>
  <c r="V82" i="116"/>
  <c r="Q82" i="116"/>
  <c r="L82" i="116"/>
  <c r="G82" i="116"/>
  <c r="V81" i="116"/>
  <c r="Q81" i="116"/>
  <c r="L81" i="116"/>
  <c r="G81" i="116"/>
  <c r="V80" i="116"/>
  <c r="Q80" i="116"/>
  <c r="L80" i="116"/>
  <c r="G80" i="116"/>
  <c r="V79" i="116"/>
  <c r="Q79" i="116"/>
  <c r="L79" i="116"/>
  <c r="G79" i="116"/>
  <c r="V78" i="116"/>
  <c r="Q78" i="116"/>
  <c r="L78" i="116"/>
  <c r="G78" i="116"/>
  <c r="V77" i="116"/>
  <c r="Q77" i="116"/>
  <c r="L77" i="116"/>
  <c r="G77" i="116"/>
  <c r="V76" i="116"/>
  <c r="Q76" i="116"/>
  <c r="L76" i="116"/>
  <c r="G76" i="116"/>
  <c r="V75" i="116"/>
  <c r="Q75" i="116"/>
  <c r="L75" i="116"/>
  <c r="G75" i="116"/>
  <c r="V74" i="116"/>
  <c r="Q74" i="116"/>
  <c r="L74" i="116"/>
  <c r="G74" i="116"/>
  <c r="V73" i="116"/>
  <c r="Q73" i="116"/>
  <c r="L73" i="116"/>
  <c r="G73" i="116"/>
  <c r="V72" i="116"/>
  <c r="Q72" i="116"/>
  <c r="L72" i="116"/>
  <c r="G72" i="116"/>
  <c r="V71" i="116"/>
  <c r="Q71" i="116"/>
  <c r="L71" i="116"/>
  <c r="G71" i="116"/>
  <c r="V70" i="116"/>
  <c r="Q70" i="116"/>
  <c r="L70" i="116"/>
  <c r="G70" i="116"/>
  <c r="V69" i="116"/>
  <c r="Q69" i="116"/>
  <c r="L69" i="116"/>
  <c r="G69" i="116"/>
  <c r="V68" i="116"/>
  <c r="Q68" i="116"/>
  <c r="L68" i="116"/>
  <c r="G68" i="116"/>
  <c r="V56" i="116"/>
  <c r="Q56" i="116"/>
  <c r="L56" i="116"/>
  <c r="G56" i="116"/>
  <c r="V55" i="116"/>
  <c r="Q55" i="116"/>
  <c r="L55" i="116"/>
  <c r="G55" i="116"/>
  <c r="V54" i="116"/>
  <c r="Q54" i="116"/>
  <c r="L54" i="116"/>
  <c r="G54" i="116"/>
  <c r="V53" i="116"/>
  <c r="Q53" i="116"/>
  <c r="L53" i="116"/>
  <c r="G53" i="116"/>
  <c r="V52" i="116"/>
  <c r="Q52" i="116"/>
  <c r="L52" i="116"/>
  <c r="G52" i="116"/>
  <c r="V51" i="116"/>
  <c r="Q51" i="116"/>
  <c r="L51" i="116"/>
  <c r="G51" i="116"/>
  <c r="V50" i="116"/>
  <c r="Q50" i="116"/>
  <c r="L50" i="116"/>
  <c r="G50" i="116"/>
  <c r="V49" i="116"/>
  <c r="Q49" i="116"/>
  <c r="L49" i="116"/>
  <c r="G49" i="116"/>
  <c r="V48" i="116"/>
  <c r="Q48" i="116"/>
  <c r="L48" i="116"/>
  <c r="G48" i="116"/>
  <c r="V47" i="116"/>
  <c r="Q47" i="116"/>
  <c r="L47" i="116"/>
  <c r="G47" i="116"/>
  <c r="V46" i="116"/>
  <c r="Q46" i="116"/>
  <c r="L46" i="116"/>
  <c r="G46" i="116"/>
  <c r="V45" i="116"/>
  <c r="Q45" i="116"/>
  <c r="L45" i="116"/>
  <c r="G45" i="116"/>
  <c r="V44" i="116"/>
  <c r="Q44" i="116"/>
  <c r="L44" i="116"/>
  <c r="G44" i="116"/>
  <c r="V43" i="116"/>
  <c r="Q43" i="116"/>
  <c r="L43" i="116"/>
  <c r="G43" i="116"/>
  <c r="V42" i="116"/>
  <c r="Q42" i="116"/>
  <c r="L42" i="116"/>
  <c r="G42" i="116"/>
  <c r="V41" i="116"/>
  <c r="Q41" i="116"/>
  <c r="L41" i="116"/>
  <c r="G41" i="116"/>
  <c r="V40" i="116"/>
  <c r="Q40" i="116"/>
  <c r="L40" i="116"/>
  <c r="G40" i="116"/>
  <c r="V30" i="116"/>
  <c r="Q30" i="116"/>
  <c r="L30" i="116"/>
  <c r="G30" i="116"/>
  <c r="V29" i="116"/>
  <c r="Q29" i="116"/>
  <c r="L29" i="116"/>
  <c r="G29" i="116"/>
  <c r="V28" i="116"/>
  <c r="Q28" i="116"/>
  <c r="L28" i="116"/>
  <c r="G28" i="116"/>
  <c r="V27" i="116"/>
  <c r="Q27" i="116"/>
  <c r="L27" i="116"/>
  <c r="L135" i="116" s="1"/>
  <c r="G27" i="116"/>
  <c r="V26" i="116"/>
  <c r="Q26" i="116"/>
  <c r="L26" i="116"/>
  <c r="G26" i="116"/>
  <c r="V25" i="116"/>
  <c r="Q25" i="116"/>
  <c r="L25" i="116"/>
  <c r="G25" i="116"/>
  <c r="V24" i="116"/>
  <c r="Q24" i="116"/>
  <c r="L24" i="116"/>
  <c r="G24" i="116"/>
  <c r="V23" i="116"/>
  <c r="Q23" i="116"/>
  <c r="L23" i="116"/>
  <c r="G23" i="116"/>
  <c r="V22" i="116"/>
  <c r="Q22" i="116"/>
  <c r="L22" i="116"/>
  <c r="G22" i="116"/>
  <c r="V21" i="116"/>
  <c r="Q21" i="116"/>
  <c r="L21" i="116"/>
  <c r="G21" i="116"/>
  <c r="V20" i="116"/>
  <c r="Q20" i="116"/>
  <c r="L20" i="116"/>
  <c r="G20" i="116"/>
  <c r="V19" i="116"/>
  <c r="Q19" i="116"/>
  <c r="L19" i="116"/>
  <c r="L127" i="116" s="1"/>
  <c r="G19" i="116"/>
  <c r="G127" i="116" s="1"/>
  <c r="V18" i="116"/>
  <c r="V126" i="116" s="1"/>
  <c r="Q18" i="116"/>
  <c r="L18" i="116"/>
  <c r="G18" i="116"/>
  <c r="V17" i="116"/>
  <c r="Q17" i="116"/>
  <c r="L17" i="116"/>
  <c r="G17" i="116"/>
  <c r="V16" i="116"/>
  <c r="Q16" i="116"/>
  <c r="L16" i="116"/>
  <c r="G16" i="116"/>
  <c r="V15" i="116"/>
  <c r="Q15" i="116"/>
  <c r="L15" i="116"/>
  <c r="G15" i="116"/>
  <c r="V14" i="116"/>
  <c r="Q14" i="116"/>
  <c r="L14" i="116"/>
  <c r="G14" i="116"/>
  <c r="V165" i="116"/>
  <c r="U165" i="116"/>
  <c r="T165" i="116"/>
  <c r="Q165" i="116"/>
  <c r="P165" i="116"/>
  <c r="O165" i="116"/>
  <c r="L165" i="116"/>
  <c r="K165" i="116"/>
  <c r="J165" i="116"/>
  <c r="B149" i="116"/>
  <c r="B150" i="116" s="1"/>
  <c r="B151" i="116" s="1"/>
  <c r="B152" i="116" s="1"/>
  <c r="B153" i="116" s="1"/>
  <c r="B154" i="116" s="1"/>
  <c r="B155" i="116" s="1"/>
  <c r="B156" i="116" s="1"/>
  <c r="B157" i="116" s="1"/>
  <c r="B158" i="116" s="1"/>
  <c r="B159" i="116" s="1"/>
  <c r="B160" i="116" s="1"/>
  <c r="B161" i="116" s="1"/>
  <c r="B162" i="116" s="1"/>
  <c r="B163" i="116" s="1"/>
  <c r="B164" i="116" s="1"/>
  <c r="B123" i="116"/>
  <c r="B124" i="116" s="1"/>
  <c r="B125" i="116" s="1"/>
  <c r="B126" i="116" s="1"/>
  <c r="B127" i="116" s="1"/>
  <c r="B128" i="116" s="1"/>
  <c r="B129" i="116" s="1"/>
  <c r="B130" i="116" s="1"/>
  <c r="B131" i="116" s="1"/>
  <c r="B132" i="116" s="1"/>
  <c r="B133" i="116" s="1"/>
  <c r="B134" i="116" s="1"/>
  <c r="B135" i="116" s="1"/>
  <c r="B136" i="116" s="1"/>
  <c r="B137" i="116" s="1"/>
  <c r="B138" i="116" s="1"/>
  <c r="B96" i="116"/>
  <c r="B97" i="116" s="1"/>
  <c r="B98" i="116" s="1"/>
  <c r="B99" i="116" s="1"/>
  <c r="B100" i="116" s="1"/>
  <c r="B101" i="116" s="1"/>
  <c r="B102" i="116" s="1"/>
  <c r="B103" i="116" s="1"/>
  <c r="B104" i="116" s="1"/>
  <c r="B105" i="116" s="1"/>
  <c r="B106" i="116" s="1"/>
  <c r="B107" i="116" s="1"/>
  <c r="B108" i="116" s="1"/>
  <c r="B109" i="116" s="1"/>
  <c r="B110" i="116" s="1"/>
  <c r="B111" i="116" s="1"/>
  <c r="B69" i="116"/>
  <c r="B70" i="116" s="1"/>
  <c r="B71" i="116" s="1"/>
  <c r="B72" i="116" s="1"/>
  <c r="B73" i="116" s="1"/>
  <c r="B74" i="116" s="1"/>
  <c r="B75" i="116" s="1"/>
  <c r="B76" i="116" s="1"/>
  <c r="B77" i="116" s="1"/>
  <c r="B78" i="116" s="1"/>
  <c r="B79" i="116" s="1"/>
  <c r="B80" i="116" s="1"/>
  <c r="B81" i="116" s="1"/>
  <c r="B82" i="116" s="1"/>
  <c r="B83" i="116" s="1"/>
  <c r="B84" i="116" s="1"/>
  <c r="B41" i="116"/>
  <c r="B42" i="116" s="1"/>
  <c r="B43" i="116" s="1"/>
  <c r="B44" i="116" s="1"/>
  <c r="B45" i="116" s="1"/>
  <c r="B46" i="116" s="1"/>
  <c r="B47" i="116" s="1"/>
  <c r="B48" i="116" s="1"/>
  <c r="B49" i="116" s="1"/>
  <c r="B50" i="116" s="1"/>
  <c r="B51" i="116" s="1"/>
  <c r="B52" i="116" s="1"/>
  <c r="B53" i="116" s="1"/>
  <c r="B54" i="116" s="1"/>
  <c r="B55" i="116" s="1"/>
  <c r="B56" i="116" s="1"/>
  <c r="B15" i="116"/>
  <c r="B16" i="116" s="1"/>
  <c r="B17" i="116" s="1"/>
  <c r="B18" i="116" s="1"/>
  <c r="B19" i="116" s="1"/>
  <c r="B20" i="116" s="1"/>
  <c r="B21" i="116" s="1"/>
  <c r="B22" i="116" s="1"/>
  <c r="B23" i="116" s="1"/>
  <c r="B24" i="116" s="1"/>
  <c r="B25" i="116" s="1"/>
  <c r="B26" i="116" s="1"/>
  <c r="B27" i="116" s="1"/>
  <c r="B28" i="116" s="1"/>
  <c r="B29" i="116" s="1"/>
  <c r="B30" i="116" s="1"/>
  <c r="B10" i="57"/>
  <c r="B11" i="57" s="1"/>
  <c r="B12" i="57" s="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34" i="57" s="1"/>
  <c r="B35" i="57" s="1"/>
  <c r="B36" i="57" s="1"/>
  <c r="B37" i="57" s="1"/>
  <c r="B38" i="57" s="1"/>
  <c r="B39" i="57" s="1"/>
  <c r="B40" i="57" s="1"/>
  <c r="B41" i="57" s="1"/>
  <c r="B43" i="57" s="1"/>
  <c r="B44" i="57" s="1"/>
  <c r="B45" i="57" s="1"/>
  <c r="B46" i="57" s="1"/>
  <c r="B47" i="57" s="1"/>
  <c r="B48" i="57" s="1"/>
  <c r="B49" i="57" s="1"/>
  <c r="B50" i="57" s="1"/>
  <c r="B51" i="57" s="1"/>
  <c r="B52" i="57" s="1"/>
  <c r="B53" i="57" s="1"/>
  <c r="B54" i="57" s="1"/>
  <c r="B55" i="57" s="1"/>
  <c r="B56" i="57" s="1"/>
  <c r="V128" i="116" l="1"/>
  <c r="V136" i="116"/>
  <c r="V132" i="116"/>
  <c r="Q126" i="116"/>
  <c r="Q134" i="116"/>
  <c r="Q122" i="116"/>
  <c r="Q130" i="116"/>
  <c r="G134" i="116"/>
  <c r="L112" i="116"/>
  <c r="Q135" i="116"/>
  <c r="G124" i="116"/>
  <c r="G132" i="116"/>
  <c r="V137" i="116"/>
  <c r="L125" i="116"/>
  <c r="G149" i="116"/>
  <c r="G151" i="116"/>
  <c r="G153" i="116"/>
  <c r="G155" i="116"/>
  <c r="G157" i="116"/>
  <c r="G159" i="116"/>
  <c r="G128" i="116"/>
  <c r="G136" i="116"/>
  <c r="L129" i="116"/>
  <c r="L137" i="116"/>
  <c r="Q123" i="116"/>
  <c r="V125" i="116"/>
  <c r="Q131" i="116"/>
  <c r="V133" i="116"/>
  <c r="G123" i="116"/>
  <c r="G131" i="116"/>
  <c r="V129" i="116"/>
  <c r="G160" i="116"/>
  <c r="G161" i="116"/>
  <c r="G162" i="116"/>
  <c r="G163" i="116"/>
  <c r="G164" i="116"/>
  <c r="L85" i="116"/>
  <c r="L128" i="116"/>
  <c r="L132" i="116"/>
  <c r="L136" i="116"/>
  <c r="L123" i="116"/>
  <c r="L131" i="116"/>
  <c r="G148" i="116"/>
  <c r="G150" i="116"/>
  <c r="G152" i="116"/>
  <c r="G154" i="116"/>
  <c r="G156" i="116"/>
  <c r="G158" i="116"/>
  <c r="G137" i="116"/>
  <c r="Q112" i="116"/>
  <c r="V124" i="116"/>
  <c r="L130" i="116"/>
  <c r="Q124" i="116"/>
  <c r="Q132" i="116"/>
  <c r="G125" i="116"/>
  <c r="Q137" i="116"/>
  <c r="V122" i="116"/>
  <c r="Q128" i="116"/>
  <c r="V130" i="116"/>
  <c r="Q136" i="116"/>
  <c r="V138" i="116"/>
  <c r="L138" i="116"/>
  <c r="L126" i="116"/>
  <c r="G133" i="116"/>
  <c r="Q125" i="116"/>
  <c r="L124" i="116"/>
  <c r="Q127" i="116"/>
  <c r="G85" i="116"/>
  <c r="G126" i="116"/>
  <c r="G130" i="116"/>
  <c r="G138" i="116"/>
  <c r="G112" i="116"/>
  <c r="V57" i="116"/>
  <c r="V131" i="116"/>
  <c r="V135" i="116"/>
  <c r="G122" i="116"/>
  <c r="V85" i="116"/>
  <c r="V127" i="116"/>
  <c r="G57" i="116"/>
  <c r="Q138" i="116"/>
  <c r="V123" i="116"/>
  <c r="Q57" i="116"/>
  <c r="Q129" i="116"/>
  <c r="V31" i="116"/>
  <c r="V134" i="116"/>
  <c r="G129" i="116"/>
  <c r="G31" i="116"/>
  <c r="Q85" i="116"/>
  <c r="L31" i="116"/>
  <c r="L122" i="116"/>
  <c r="L57" i="116"/>
  <c r="Q31" i="116"/>
  <c r="L133" i="116"/>
  <c r="Q133" i="116"/>
  <c r="L134" i="116"/>
  <c r="G135" i="116"/>
  <c r="V112" i="116"/>
  <c r="B4" i="115"/>
  <c r="B2" i="115"/>
  <c r="B5" i="114"/>
  <c r="B2" i="114"/>
  <c r="A3" i="113"/>
  <c r="B9" i="115"/>
  <c r="B10" i="115" s="1"/>
  <c r="B11" i="115" s="1"/>
  <c r="B12" i="115" s="1"/>
  <c r="B13" i="115" s="1"/>
  <c r="B14" i="115" s="1"/>
  <c r="B15" i="115" s="1"/>
  <c r="B16" i="115" s="1"/>
  <c r="B17" i="115" s="1"/>
  <c r="B18" i="115" s="1"/>
  <c r="B19" i="115" s="1"/>
  <c r="B20" i="115" s="1"/>
  <c r="B15" i="114"/>
  <c r="L2" i="112"/>
  <c r="C2" i="111"/>
  <c r="F2" i="110"/>
  <c r="B2" i="109"/>
  <c r="G2" i="108"/>
  <c r="H3" i="107"/>
  <c r="H3" i="106"/>
  <c r="C2" i="105"/>
  <c r="E2" i="104"/>
  <c r="T39" i="112"/>
  <c r="P4" i="103"/>
  <c r="P5" i="103"/>
  <c r="AA87" i="103"/>
  <c r="V87" i="103"/>
  <c r="Q87" i="103"/>
  <c r="L87" i="103"/>
  <c r="G87" i="103"/>
  <c r="B71" i="103"/>
  <c r="B72" i="103" s="1"/>
  <c r="B73" i="103" s="1"/>
  <c r="B74" i="103" s="1"/>
  <c r="B75" i="103" s="1"/>
  <c r="B76" i="103" s="1"/>
  <c r="B77" i="103" s="1"/>
  <c r="B78" i="103" s="1"/>
  <c r="B79" i="103" s="1"/>
  <c r="B80" i="103" s="1"/>
  <c r="B81" i="103" s="1"/>
  <c r="B82" i="103" s="1"/>
  <c r="B83" i="103" s="1"/>
  <c r="B84" i="103" s="1"/>
  <c r="B85" i="103" s="1"/>
  <c r="B86" i="103" s="1"/>
  <c r="V61" i="103"/>
  <c r="Q61" i="103"/>
  <c r="L61" i="103"/>
  <c r="G61" i="103"/>
  <c r="F60" i="103"/>
  <c r="F58" i="103"/>
  <c r="F57" i="103"/>
  <c r="F56" i="103"/>
  <c r="F55" i="103"/>
  <c r="F54" i="103"/>
  <c r="F53" i="103"/>
  <c r="F52" i="103"/>
  <c r="F51" i="103"/>
  <c r="F50" i="103"/>
  <c r="F49" i="103"/>
  <c r="F48" i="103"/>
  <c r="F47" i="103"/>
  <c r="F46" i="103"/>
  <c r="F45" i="103"/>
  <c r="B45" i="103"/>
  <c r="B46" i="103" s="1"/>
  <c r="B47" i="103" s="1"/>
  <c r="B48" i="103" s="1"/>
  <c r="B49" i="103" s="1"/>
  <c r="B50" i="103" s="1"/>
  <c r="B51" i="103" s="1"/>
  <c r="B52" i="103" s="1"/>
  <c r="B53" i="103" s="1"/>
  <c r="B54" i="103" s="1"/>
  <c r="B55" i="103" s="1"/>
  <c r="B56" i="103" s="1"/>
  <c r="B57" i="103" s="1"/>
  <c r="B58" i="103" s="1"/>
  <c r="B59" i="103" s="1"/>
  <c r="B60" i="103" s="1"/>
  <c r="F44" i="103"/>
  <c r="AA33" i="103"/>
  <c r="V33" i="103"/>
  <c r="Q33" i="103"/>
  <c r="L33" i="103"/>
  <c r="B17" i="103"/>
  <c r="B18" i="103" s="1"/>
  <c r="B19" i="103" s="1"/>
  <c r="B20" i="103" s="1"/>
  <c r="B21" i="103" s="1"/>
  <c r="B22" i="103" s="1"/>
  <c r="B23" i="103" s="1"/>
  <c r="B24" i="103" s="1"/>
  <c r="B25" i="103" s="1"/>
  <c r="B26" i="103" s="1"/>
  <c r="B27" i="103" s="1"/>
  <c r="B28" i="103" s="1"/>
  <c r="B29" i="103" s="1"/>
  <c r="B30" i="103" s="1"/>
  <c r="B31" i="103" s="1"/>
  <c r="B32" i="103" s="1"/>
  <c r="B64" i="55"/>
  <c r="B65" i="55" s="1"/>
  <c r="B55" i="55"/>
  <c r="B56" i="55" s="1"/>
  <c r="B57" i="55" s="1"/>
  <c r="B58" i="55" s="1"/>
  <c r="G165" i="116" l="1"/>
  <c r="G139" i="116"/>
  <c r="Q139" i="116"/>
  <c r="V139" i="116"/>
  <c r="L139" i="116"/>
  <c r="I18" i="62" l="1"/>
  <c r="I19" i="62" s="1"/>
  <c r="L27" i="77"/>
  <c r="K27" i="77"/>
  <c r="E15" i="79" l="1"/>
  <c r="D84" i="116" l="1"/>
  <c r="D80" i="116"/>
  <c r="D79" i="116"/>
  <c r="D78" i="116"/>
  <c r="D77" i="116"/>
  <c r="D76" i="116"/>
  <c r="D75" i="116"/>
  <c r="D74" i="116"/>
  <c r="D73" i="116"/>
  <c r="D72" i="116"/>
  <c r="D71" i="116"/>
  <c r="D70" i="116"/>
  <c r="D69" i="116"/>
  <c r="G15" i="62"/>
  <c r="D68" i="116" l="1"/>
  <c r="F68" i="70"/>
  <c r="D81" i="116"/>
  <c r="D82" i="116"/>
  <c r="D83" i="116"/>
  <c r="Q29" i="91"/>
  <c r="D85" i="116" l="1"/>
  <c r="Q32" i="91" l="1"/>
  <c r="F70" i="70" l="1"/>
  <c r="F70" i="116" s="1"/>
  <c r="F68" i="116"/>
  <c r="F81" i="70" l="1"/>
  <c r="F81" i="116" s="1"/>
  <c r="F74" i="70"/>
  <c r="F74" i="116" s="1"/>
  <c r="F82" i="70"/>
  <c r="F82" i="116" s="1"/>
  <c r="F75" i="70"/>
  <c r="F75" i="116" s="1"/>
  <c r="F83" i="70"/>
  <c r="F83" i="116" s="1"/>
  <c r="F76" i="70"/>
  <c r="F76" i="116" s="1"/>
  <c r="F80" i="70"/>
  <c r="F80" i="116" s="1"/>
  <c r="F71" i="70"/>
  <c r="F71" i="116" s="1"/>
  <c r="D122" i="54" l="1"/>
  <c r="E12" i="79" l="1"/>
  <c r="E18" i="62"/>
  <c r="E19" i="62" s="1"/>
  <c r="F15" i="79"/>
  <c r="F12" i="79"/>
  <c r="E12" i="62" l="1"/>
  <c r="T12" i="62" l="1"/>
  <c r="K12" i="62"/>
  <c r="S12" i="62"/>
  <c r="I12" i="62"/>
  <c r="L12" i="62"/>
  <c r="R12" i="62"/>
  <c r="H12" i="62"/>
  <c r="Q12" i="62"/>
  <c r="P12" i="62"/>
  <c r="N12" i="62"/>
  <c r="M12" i="62"/>
  <c r="F11" i="79" l="1"/>
  <c r="G28" i="78" l="1"/>
  <c r="L67" i="73"/>
  <c r="L56" i="74" s="1"/>
  <c r="L58" i="74" s="1"/>
  <c r="E67" i="73"/>
  <c r="E56" i="74" s="1"/>
  <c r="L56" i="73"/>
  <c r="L58" i="73" s="1"/>
  <c r="E56" i="73"/>
  <c r="E45" i="74" s="1"/>
  <c r="L45" i="73"/>
  <c r="L47" i="73" s="1"/>
  <c r="E45" i="73"/>
  <c r="L34" i="73"/>
  <c r="E34" i="73"/>
  <c r="L23" i="73"/>
  <c r="E23" i="73"/>
  <c r="I56" i="74"/>
  <c r="H56" i="74"/>
  <c r="F56" i="74"/>
  <c r="C56" i="74"/>
  <c r="J56" i="74" s="1"/>
  <c r="J58" i="74" s="1"/>
  <c r="I45" i="74"/>
  <c r="H45" i="74"/>
  <c r="F45" i="74"/>
  <c r="I35" i="74"/>
  <c r="H35" i="74"/>
  <c r="F35" i="74"/>
  <c r="L45" i="74"/>
  <c r="L47" i="74" s="1"/>
  <c r="G45" i="73"/>
  <c r="M45" i="73" s="1"/>
  <c r="M35" i="74" s="1"/>
  <c r="M37" i="74" s="1"/>
  <c r="N68" i="73"/>
  <c r="N57" i="73"/>
  <c r="N46" i="73"/>
  <c r="G35" i="74" l="1"/>
  <c r="G37" i="74" s="1"/>
  <c r="M47" i="73"/>
  <c r="L69" i="73"/>
  <c r="E35" i="74"/>
  <c r="L35" i="74"/>
  <c r="L37" i="74" s="1"/>
  <c r="G47" i="73"/>
  <c r="O263" i="54"/>
  <c r="P263" i="54"/>
  <c r="Q263" i="54"/>
  <c r="O264" i="54"/>
  <c r="P264" i="54"/>
  <c r="Q264" i="54"/>
  <c r="O265" i="54"/>
  <c r="P265" i="54"/>
  <c r="Q265" i="54"/>
  <c r="O266" i="54"/>
  <c r="P266" i="54"/>
  <c r="Q266" i="54"/>
  <c r="O267" i="54"/>
  <c r="P267" i="54"/>
  <c r="Q267" i="54"/>
  <c r="O268" i="54"/>
  <c r="P268" i="54"/>
  <c r="Q268" i="54"/>
  <c r="O270" i="54"/>
  <c r="P270" i="54"/>
  <c r="P273" i="54" s="1"/>
  <c r="P275" i="54" s="1"/>
  <c r="Q270" i="54"/>
  <c r="Q273" i="54" s="1"/>
  <c r="Q275" i="54" s="1"/>
  <c r="M270" i="54"/>
  <c r="M273" i="54" s="1"/>
  <c r="M275" i="54" s="1"/>
  <c r="M268" i="54"/>
  <c r="M267" i="54"/>
  <c r="M266" i="54"/>
  <c r="M265" i="54"/>
  <c r="M264" i="54"/>
  <c r="M263" i="54"/>
  <c r="M123" i="54"/>
  <c r="M126" i="54" s="1"/>
  <c r="M128" i="54" s="1"/>
  <c r="M121" i="54"/>
  <c r="M120" i="54"/>
  <c r="M119" i="54"/>
  <c r="M118" i="54"/>
  <c r="M117" i="54"/>
  <c r="M116" i="54"/>
  <c r="O116" i="54"/>
  <c r="P116" i="54"/>
  <c r="Q116" i="54"/>
  <c r="O117" i="54"/>
  <c r="P117" i="54"/>
  <c r="Q117" i="54"/>
  <c r="O118" i="54"/>
  <c r="P118" i="54"/>
  <c r="Q118" i="54"/>
  <c r="O119" i="54"/>
  <c r="P119" i="54"/>
  <c r="Q119" i="54"/>
  <c r="O120" i="54"/>
  <c r="P120" i="54"/>
  <c r="Q120" i="54"/>
  <c r="O121" i="54"/>
  <c r="P121" i="54"/>
  <c r="Q121" i="54"/>
  <c r="O123" i="54"/>
  <c r="O126" i="54" s="1"/>
  <c r="O128" i="54" s="1"/>
  <c r="P123" i="54"/>
  <c r="P126" i="54" s="1"/>
  <c r="P128" i="54" s="1"/>
  <c r="Q123" i="54"/>
  <c r="O269" i="54" l="1"/>
  <c r="Q122" i="54"/>
  <c r="M122" i="54"/>
  <c r="M269" i="54"/>
  <c r="O273" i="54"/>
  <c r="O275" i="54" s="1"/>
  <c r="Q269" i="54"/>
  <c r="P269" i="54"/>
  <c r="Q126" i="54"/>
  <c r="Q128" i="54" s="1"/>
  <c r="O122" i="54"/>
  <c r="P122" i="54"/>
  <c r="Q148" i="70" l="1"/>
  <c r="V164" i="70"/>
  <c r="V163" i="70"/>
  <c r="V162" i="70"/>
  <c r="V161" i="70"/>
  <c r="V160" i="70"/>
  <c r="V159" i="70"/>
  <c r="V158" i="70"/>
  <c r="V157" i="70"/>
  <c r="V156" i="70"/>
  <c r="V155" i="70"/>
  <c r="V154" i="70"/>
  <c r="V153" i="70"/>
  <c r="V152" i="70"/>
  <c r="V151" i="70"/>
  <c r="V150" i="70"/>
  <c r="V149" i="70"/>
  <c r="V148" i="70"/>
  <c r="Q164" i="70"/>
  <c r="Q163" i="70"/>
  <c r="Q162" i="70"/>
  <c r="Q161" i="70"/>
  <c r="Q160" i="70"/>
  <c r="Q159" i="70"/>
  <c r="Q158" i="70"/>
  <c r="Q157" i="70"/>
  <c r="Q156" i="70"/>
  <c r="Q155" i="70"/>
  <c r="Q154" i="70"/>
  <c r="Q153" i="70"/>
  <c r="Q152" i="70"/>
  <c r="Q151" i="70"/>
  <c r="Q150" i="70"/>
  <c r="Q149" i="70"/>
  <c r="L122" i="70"/>
  <c r="V112" i="70"/>
  <c r="Q112" i="70"/>
  <c r="V57" i="70"/>
  <c r="Q57" i="70"/>
  <c r="N14" i="70"/>
  <c r="G31" i="70"/>
  <c r="H30" i="67"/>
  <c r="Q165" i="70" l="1"/>
  <c r="V165" i="70"/>
  <c r="O26" i="71" l="1"/>
  <c r="B3" i="98" l="1"/>
  <c r="B2" i="98"/>
  <c r="B262" i="98"/>
  <c r="B274" i="98" s="1"/>
  <c r="B226" i="98"/>
  <c r="B238" i="98" s="1"/>
  <c r="B190" i="98"/>
  <c r="B202" i="98" s="1"/>
  <c r="B170" i="98"/>
  <c r="B176" i="98" s="1"/>
  <c r="B139" i="98"/>
  <c r="B151" i="98" s="1"/>
  <c r="B105" i="98"/>
  <c r="B117" i="98" s="1"/>
  <c r="B74" i="98"/>
  <c r="B86" i="98" s="1"/>
  <c r="B41" i="98"/>
  <c r="B53" i="98" s="1"/>
  <c r="B10" i="98"/>
  <c r="B22" i="98" s="1"/>
  <c r="M24" i="58" l="1"/>
  <c r="I24" i="58"/>
  <c r="E24" i="58"/>
  <c r="B37" i="63" l="1"/>
  <c r="I24" i="74" l="1"/>
  <c r="H24" i="74"/>
  <c r="F24" i="74"/>
  <c r="I13" i="74"/>
  <c r="H13" i="74"/>
  <c r="F13" i="74"/>
  <c r="B34" i="67" l="1"/>
  <c r="B35" i="67" s="1"/>
  <c r="B36" i="67" s="1"/>
  <c r="B37" i="67" s="1"/>
  <c r="B38" i="67" s="1"/>
  <c r="B39" i="67" l="1"/>
  <c r="B40" i="67" s="1"/>
  <c r="L112" i="70"/>
  <c r="G112" i="70"/>
  <c r="V85" i="70"/>
  <c r="Q85" i="70"/>
  <c r="L85" i="70"/>
  <c r="G85" i="70"/>
  <c r="L57" i="70"/>
  <c r="G57" i="70"/>
  <c r="V31" i="70"/>
  <c r="Q31" i="70"/>
  <c r="L31" i="70"/>
  <c r="Q62" i="91" l="1"/>
  <c r="Q61" i="91"/>
  <c r="D45" i="78"/>
  <c r="D18" i="78"/>
  <c r="B55" i="78"/>
  <c r="B56" i="78" s="1"/>
  <c r="B28" i="78"/>
  <c r="B29" i="78" s="1"/>
  <c r="Q138" i="70" l="1"/>
  <c r="L138" i="70"/>
  <c r="G138" i="70"/>
  <c r="Q137" i="70"/>
  <c r="L137" i="70"/>
  <c r="G137" i="70"/>
  <c r="Q136" i="70"/>
  <c r="L136" i="70"/>
  <c r="G136" i="70"/>
  <c r="Q135" i="70"/>
  <c r="L135" i="70"/>
  <c r="G135" i="70"/>
  <c r="Q134" i="70"/>
  <c r="L134" i="70"/>
  <c r="G134" i="70"/>
  <c r="L164" i="70"/>
  <c r="G164" i="70"/>
  <c r="V138" i="70"/>
  <c r="L163" i="70"/>
  <c r="G163" i="70"/>
  <c r="V137" i="70"/>
  <c r="L162" i="70"/>
  <c r="G162" i="70"/>
  <c r="V136" i="70"/>
  <c r="L161" i="70"/>
  <c r="G161" i="70"/>
  <c r="V135" i="70"/>
  <c r="L160" i="70"/>
  <c r="G160" i="70"/>
  <c r="V134" i="70"/>
  <c r="B12" i="77" l="1"/>
  <c r="B13" i="77" s="1"/>
  <c r="B14" i="77" s="1"/>
  <c r="B15" i="77" s="1"/>
  <c r="B16" i="77" s="1"/>
  <c r="B17" i="77" s="1"/>
  <c r="B18" i="77" s="1"/>
  <c r="B19" i="77" s="1"/>
  <c r="B20" i="77" s="1"/>
  <c r="B21" i="77" s="1"/>
  <c r="B22" i="77" s="1"/>
  <c r="B23" i="77" s="1"/>
  <c r="B24" i="77" s="1"/>
  <c r="B25" i="77" s="1"/>
  <c r="L159" i="70" l="1"/>
  <c r="G159" i="70"/>
  <c r="V133" i="70"/>
  <c r="L158" i="70"/>
  <c r="G158" i="70"/>
  <c r="V132" i="70"/>
  <c r="L157" i="70"/>
  <c r="G157" i="70"/>
  <c r="V131" i="70"/>
  <c r="L156" i="70"/>
  <c r="G156" i="70"/>
  <c r="V130" i="70"/>
  <c r="L155" i="70"/>
  <c r="G155" i="70"/>
  <c r="V129" i="70"/>
  <c r="L154" i="70"/>
  <c r="G154" i="70"/>
  <c r="V128" i="70"/>
  <c r="L153" i="70"/>
  <c r="G153" i="70"/>
  <c r="V127" i="70"/>
  <c r="L152" i="70"/>
  <c r="G152" i="70"/>
  <c r="V126" i="70"/>
  <c r="L151" i="70"/>
  <c r="G151" i="70"/>
  <c r="V125" i="70"/>
  <c r="L150" i="70"/>
  <c r="G150" i="70"/>
  <c r="V124" i="70"/>
  <c r="L149" i="70"/>
  <c r="G149" i="70"/>
  <c r="V123" i="70"/>
  <c r="L148" i="70"/>
  <c r="G148" i="70"/>
  <c r="V122" i="70"/>
  <c r="Q133" i="70"/>
  <c r="L133" i="70"/>
  <c r="G133" i="70"/>
  <c r="Q132" i="70"/>
  <c r="L132" i="70"/>
  <c r="G132" i="70"/>
  <c r="Q131" i="70"/>
  <c r="L131" i="70"/>
  <c r="G131" i="70"/>
  <c r="Q130" i="70"/>
  <c r="L130" i="70"/>
  <c r="G130" i="70"/>
  <c r="Q129" i="70"/>
  <c r="L129" i="70"/>
  <c r="G129" i="70"/>
  <c r="Q128" i="70"/>
  <c r="L128" i="70"/>
  <c r="G128" i="70"/>
  <c r="Q127" i="70"/>
  <c r="L127" i="70"/>
  <c r="G127" i="70"/>
  <c r="Q126" i="70"/>
  <c r="L126" i="70"/>
  <c r="G126" i="70"/>
  <c r="Q125" i="70"/>
  <c r="L125" i="70"/>
  <c r="G125" i="70"/>
  <c r="Q124" i="70"/>
  <c r="L124" i="70"/>
  <c r="G124" i="70"/>
  <c r="Q123" i="70"/>
  <c r="L123" i="70"/>
  <c r="G123" i="70"/>
  <c r="Q122" i="70"/>
  <c r="G122" i="70"/>
  <c r="G139" i="70" l="1"/>
  <c r="L139" i="70"/>
  <c r="Q139" i="70"/>
  <c r="V139" i="70"/>
  <c r="G165" i="70"/>
  <c r="L165" i="70"/>
  <c r="L40" i="78" l="1"/>
  <c r="L13" i="78"/>
  <c r="Q65" i="91"/>
  <c r="Q49" i="91"/>
  <c r="N123" i="54"/>
  <c r="N126" i="54" s="1"/>
  <c r="N128" i="54" s="1"/>
  <c r="L122" i="54"/>
  <c r="J122" i="54"/>
  <c r="I122" i="54"/>
  <c r="G122" i="54"/>
  <c r="N121" i="54"/>
  <c r="N119" i="54"/>
  <c r="N118" i="54"/>
  <c r="N117" i="54"/>
  <c r="N116" i="54"/>
  <c r="L110" i="54"/>
  <c r="L108" i="54"/>
  <c r="K107" i="54"/>
  <c r="L107" i="54" s="1"/>
  <c r="L106" i="54"/>
  <c r="L105" i="54"/>
  <c r="L104" i="54"/>
  <c r="L103" i="54"/>
  <c r="L100" i="54"/>
  <c r="L98" i="54"/>
  <c r="L96" i="54"/>
  <c r="L95" i="54"/>
  <c r="L94" i="54"/>
  <c r="L93" i="54"/>
  <c r="L90" i="54"/>
  <c r="L88" i="54"/>
  <c r="K87" i="54"/>
  <c r="L87" i="54" s="1"/>
  <c r="L86" i="54"/>
  <c r="L85" i="54"/>
  <c r="L84" i="54"/>
  <c r="L83" i="54"/>
  <c r="L80" i="54"/>
  <c r="L78" i="54"/>
  <c r="K77" i="54"/>
  <c r="L77" i="54" s="1"/>
  <c r="L76" i="54"/>
  <c r="L75" i="54"/>
  <c r="L74" i="54"/>
  <c r="L73" i="54"/>
  <c r="L70" i="54"/>
  <c r="L68" i="54"/>
  <c r="K67" i="54"/>
  <c r="L67" i="54" s="1"/>
  <c r="L66" i="54"/>
  <c r="L65" i="54"/>
  <c r="L64" i="54"/>
  <c r="L63" i="54"/>
  <c r="L60" i="54"/>
  <c r="L58" i="54"/>
  <c r="K59" i="54"/>
  <c r="K57" i="54"/>
  <c r="L57" i="54" s="1"/>
  <c r="L56" i="54"/>
  <c r="L55" i="54"/>
  <c r="L54" i="54"/>
  <c r="L53" i="54"/>
  <c r="L50" i="54"/>
  <c r="L48" i="54"/>
  <c r="K49" i="54"/>
  <c r="K47" i="54"/>
  <c r="L47" i="54" s="1"/>
  <c r="L46" i="54"/>
  <c r="L45" i="54"/>
  <c r="L44" i="54"/>
  <c r="L43" i="54"/>
  <c r="K123" i="54"/>
  <c r="L38" i="54"/>
  <c r="K121" i="54"/>
  <c r="K37" i="54"/>
  <c r="L37" i="54" s="1"/>
  <c r="K119" i="54"/>
  <c r="K118" i="54"/>
  <c r="K117" i="54"/>
  <c r="K116" i="54"/>
  <c r="L185" i="54"/>
  <c r="L183" i="54"/>
  <c r="L182" i="54"/>
  <c r="L181" i="54"/>
  <c r="L180" i="54"/>
  <c r="L177" i="54"/>
  <c r="L175" i="54"/>
  <c r="L173" i="54"/>
  <c r="L172" i="54"/>
  <c r="L171" i="54"/>
  <c r="L170" i="54"/>
  <c r="L167" i="54"/>
  <c r="L157" i="54"/>
  <c r="K156" i="54"/>
  <c r="L153" i="54"/>
  <c r="L152" i="54"/>
  <c r="L151" i="54"/>
  <c r="L150" i="54"/>
  <c r="K270" i="54"/>
  <c r="K268" i="54"/>
  <c r="L143" i="54"/>
  <c r="K265" i="54"/>
  <c r="L141" i="54"/>
  <c r="N270" i="54"/>
  <c r="N273" i="54" s="1"/>
  <c r="N275" i="54" s="1"/>
  <c r="L269" i="54"/>
  <c r="J269" i="54"/>
  <c r="I269" i="54"/>
  <c r="G269" i="54"/>
  <c r="N268" i="54"/>
  <c r="N266" i="54"/>
  <c r="N265" i="54"/>
  <c r="N264" i="54"/>
  <c r="N263" i="54"/>
  <c r="L257" i="54"/>
  <c r="L255" i="54"/>
  <c r="K254" i="54"/>
  <c r="L254" i="54" s="1"/>
  <c r="L253" i="54"/>
  <c r="L252" i="54"/>
  <c r="L251" i="54"/>
  <c r="L250" i="54"/>
  <c r="L247" i="54"/>
  <c r="K246" i="54"/>
  <c r="L245" i="54"/>
  <c r="K244" i="54"/>
  <c r="L244" i="54" s="1"/>
  <c r="L243" i="54"/>
  <c r="L242" i="54"/>
  <c r="L241" i="54"/>
  <c r="L240" i="54"/>
  <c r="L237" i="54"/>
  <c r="L235" i="54"/>
  <c r="K234" i="54"/>
  <c r="L234" i="54" s="1"/>
  <c r="L233" i="54"/>
  <c r="L232" i="54"/>
  <c r="L231" i="54"/>
  <c r="L230" i="54"/>
  <c r="L227" i="54"/>
  <c r="K226" i="54"/>
  <c r="L225" i="54"/>
  <c r="K224" i="54"/>
  <c r="L224" i="54" s="1"/>
  <c r="L223" i="54"/>
  <c r="L222" i="54"/>
  <c r="L221" i="54"/>
  <c r="L220" i="54"/>
  <c r="L217" i="54"/>
  <c r="L215" i="54"/>
  <c r="K214" i="54"/>
  <c r="L214" i="54" s="1"/>
  <c r="L213" i="54"/>
  <c r="L212" i="54"/>
  <c r="L211" i="54"/>
  <c r="L210" i="54"/>
  <c r="L207" i="54"/>
  <c r="L205" i="54"/>
  <c r="K204" i="54"/>
  <c r="L204" i="54" s="1"/>
  <c r="L203" i="54"/>
  <c r="L202" i="54"/>
  <c r="L201" i="54"/>
  <c r="L200" i="54"/>
  <c r="L197" i="54"/>
  <c r="L195" i="54"/>
  <c r="K194" i="54"/>
  <c r="L194" i="54" s="1"/>
  <c r="L193" i="54"/>
  <c r="L192" i="54"/>
  <c r="L191" i="54"/>
  <c r="L190" i="54"/>
  <c r="L187" i="54"/>
  <c r="K184" i="54"/>
  <c r="L184" i="54" s="1"/>
  <c r="K174" i="54"/>
  <c r="L174" i="54" s="1"/>
  <c r="K166" i="54"/>
  <c r="K164" i="54"/>
  <c r="L164" i="54" s="1"/>
  <c r="L163" i="54"/>
  <c r="L162" i="54"/>
  <c r="L161" i="54"/>
  <c r="L160" i="54"/>
  <c r="K154" i="54"/>
  <c r="L154" i="54" s="1"/>
  <c r="K144" i="54"/>
  <c r="L144" i="54" s="1"/>
  <c r="K266" i="54"/>
  <c r="L142" i="54"/>
  <c r="H20" i="69"/>
  <c r="H17" i="69"/>
  <c r="H16" i="69"/>
  <c r="H15" i="69"/>
  <c r="H13" i="69"/>
  <c r="B12" i="68"/>
  <c r="B13" i="68" s="1"/>
  <c r="B14" i="68" s="1"/>
  <c r="B15" i="68" s="1"/>
  <c r="B16" i="68" s="1"/>
  <c r="B17" i="68" s="1"/>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H43" i="68"/>
  <c r="H39" i="68"/>
  <c r="H38" i="68"/>
  <c r="H36" i="68"/>
  <c r="H35" i="68"/>
  <c r="H34" i="68"/>
  <c r="H33" i="68"/>
  <c r="H32" i="68"/>
  <c r="H31" i="68"/>
  <c r="H30" i="68"/>
  <c r="H29" i="68"/>
  <c r="H28" i="68"/>
  <c r="H27" i="68"/>
  <c r="H26" i="68"/>
  <c r="H25" i="68"/>
  <c r="H24" i="68"/>
  <c r="H23" i="68"/>
  <c r="H20" i="68"/>
  <c r="H19" i="68"/>
  <c r="H18" i="68"/>
  <c r="B29" i="67"/>
  <c r="B30" i="67" s="1"/>
  <c r="B31" i="67" s="1"/>
  <c r="B32" i="67" s="1"/>
  <c r="H35" i="67"/>
  <c r="H33" i="67"/>
  <c r="H31" i="67"/>
  <c r="H28" i="67"/>
  <c r="H27" i="67"/>
  <c r="H26" i="67"/>
  <c r="H25" i="67"/>
  <c r="H24" i="67"/>
  <c r="H23" i="67"/>
  <c r="H21" i="67"/>
  <c r="H20" i="67"/>
  <c r="H19" i="67"/>
  <c r="H18" i="67"/>
  <c r="H17" i="67"/>
  <c r="H15" i="67"/>
  <c r="H14" i="67"/>
  <c r="I18" i="77"/>
  <c r="I17" i="77"/>
  <c r="I16" i="77"/>
  <c r="I13" i="77"/>
  <c r="I24" i="77"/>
  <c r="I23" i="77"/>
  <c r="I22" i="77"/>
  <c r="I21" i="77"/>
  <c r="I19" i="77"/>
  <c r="I15" i="77"/>
  <c r="I14" i="77"/>
  <c r="B11" i="75"/>
  <c r="B12" i="75" s="1"/>
  <c r="B13" i="75" s="1"/>
  <c r="B14" i="75" s="1"/>
  <c r="B15" i="75" s="1"/>
  <c r="B16" i="75" s="1"/>
  <c r="B17" i="75" s="1"/>
  <c r="B18" i="75" s="1"/>
  <c r="B19" i="75" s="1"/>
  <c r="B20" i="75" s="1"/>
  <c r="B21" i="75" s="1"/>
  <c r="B22" i="75" s="1"/>
  <c r="B23" i="75" s="1"/>
  <c r="B24" i="75" s="1"/>
  <c r="B25" i="75" s="1"/>
  <c r="B26" i="75" s="1"/>
  <c r="B27" i="75" s="1"/>
  <c r="N269" i="54" l="1"/>
  <c r="K126" i="54"/>
  <c r="K128" i="54" s="1"/>
  <c r="N122" i="54"/>
  <c r="N267" i="54"/>
  <c r="N120" i="54"/>
  <c r="L176" i="54"/>
  <c r="L69" i="54"/>
  <c r="L49" i="54"/>
  <c r="L59" i="54"/>
  <c r="L79" i="54"/>
  <c r="L89" i="54"/>
  <c r="L33" i="54"/>
  <c r="L34" i="54"/>
  <c r="L35" i="54"/>
  <c r="L36" i="54"/>
  <c r="L40" i="54"/>
  <c r="L39" i="54" s="1"/>
  <c r="K97" i="54"/>
  <c r="L97" i="54" s="1"/>
  <c r="K39" i="54"/>
  <c r="K69" i="54"/>
  <c r="K79" i="54"/>
  <c r="K89" i="54"/>
  <c r="L99" i="54"/>
  <c r="L109" i="54"/>
  <c r="K122" i="54"/>
  <c r="K99" i="54"/>
  <c r="K109" i="54"/>
  <c r="L147" i="54"/>
  <c r="L186" i="54"/>
  <c r="K264" i="54"/>
  <c r="K176" i="54"/>
  <c r="K146" i="54"/>
  <c r="L206" i="54"/>
  <c r="L145" i="54"/>
  <c r="L155" i="54"/>
  <c r="L156" i="54" s="1"/>
  <c r="L165" i="54"/>
  <c r="L166" i="54" s="1"/>
  <c r="K186" i="54"/>
  <c r="K196" i="54"/>
  <c r="K216" i="54"/>
  <c r="K256" i="54"/>
  <c r="K263" i="54"/>
  <c r="K267" i="54"/>
  <c r="K273" i="54"/>
  <c r="K275" i="54" s="1"/>
  <c r="K269" i="54"/>
  <c r="K206" i="54"/>
  <c r="L140" i="54"/>
  <c r="L196" i="54"/>
  <c r="K236" i="54"/>
  <c r="L216" i="54"/>
  <c r="L226" i="54"/>
  <c r="L236" i="54"/>
  <c r="L246" i="54"/>
  <c r="L256" i="54"/>
  <c r="B310" i="54"/>
  <c r="B311" i="54" s="1"/>
  <c r="B312" i="54" s="1"/>
  <c r="B313" i="54" s="1"/>
  <c r="B314" i="54" s="1"/>
  <c r="B315" i="54" s="1"/>
  <c r="B316" i="54" s="1"/>
  <c r="B317" i="54" s="1"/>
  <c r="K301" i="54"/>
  <c r="H301" i="54"/>
  <c r="E301" i="54"/>
  <c r="K299" i="54"/>
  <c r="H299" i="54"/>
  <c r="E299" i="54"/>
  <c r="B295" i="54"/>
  <c r="B296" i="54" s="1"/>
  <c r="B297" i="54" s="1"/>
  <c r="B298" i="54" s="1"/>
  <c r="B299" i="54" s="1"/>
  <c r="B300" i="54" s="1"/>
  <c r="B301" i="54" s="1"/>
  <c r="B302" i="54" s="1"/>
  <c r="K291" i="54"/>
  <c r="H291" i="54"/>
  <c r="E291" i="54"/>
  <c r="K289" i="54"/>
  <c r="H289" i="54"/>
  <c r="E289" i="54"/>
  <c r="B286" i="54"/>
  <c r="B287" i="54" s="1"/>
  <c r="B288" i="54" s="1"/>
  <c r="B289" i="54" s="1"/>
  <c r="B290" i="54" s="1"/>
  <c r="B291" i="54" s="1"/>
  <c r="B292" i="54" s="1"/>
  <c r="B263" i="54"/>
  <c r="B264" i="54" s="1"/>
  <c r="B265" i="54" s="1"/>
  <c r="B266" i="54" s="1"/>
  <c r="B267" i="54" s="1"/>
  <c r="B268" i="54" s="1"/>
  <c r="B269" i="54" s="1"/>
  <c r="B270" i="54" s="1"/>
  <c r="B210" i="54"/>
  <c r="B211" i="54" s="1"/>
  <c r="B212" i="54" s="1"/>
  <c r="B213" i="54" s="1"/>
  <c r="B214" i="54" s="1"/>
  <c r="B215" i="54" s="1"/>
  <c r="B216" i="54" s="1"/>
  <c r="B217" i="54" s="1"/>
  <c r="B200" i="54"/>
  <c r="B201" i="54" s="1"/>
  <c r="B202" i="54" s="1"/>
  <c r="B203" i="54" s="1"/>
  <c r="B204" i="54" s="1"/>
  <c r="B205" i="54" s="1"/>
  <c r="B206" i="54" s="1"/>
  <c r="B207" i="54" s="1"/>
  <c r="B190" i="54"/>
  <c r="B191" i="54" s="1"/>
  <c r="B192" i="54" s="1"/>
  <c r="B193" i="54" s="1"/>
  <c r="B194" i="54" s="1"/>
  <c r="B195" i="54" s="1"/>
  <c r="B196" i="54" s="1"/>
  <c r="B197" i="54" s="1"/>
  <c r="B180" i="54"/>
  <c r="B181" i="54" s="1"/>
  <c r="B182" i="54" s="1"/>
  <c r="B183" i="54" s="1"/>
  <c r="B184" i="54" s="1"/>
  <c r="B185" i="54" s="1"/>
  <c r="B186" i="54" s="1"/>
  <c r="B187" i="54" s="1"/>
  <c r="B170" i="54"/>
  <c r="B171" i="54" s="1"/>
  <c r="B172" i="54" s="1"/>
  <c r="B173" i="54" s="1"/>
  <c r="B174" i="54" s="1"/>
  <c r="B175" i="54" s="1"/>
  <c r="B176" i="54" s="1"/>
  <c r="B177" i="54" s="1"/>
  <c r="B160" i="54"/>
  <c r="B161" i="54" s="1"/>
  <c r="B162" i="54" s="1"/>
  <c r="B163" i="54" s="1"/>
  <c r="B164" i="54" s="1"/>
  <c r="B165" i="54" s="1"/>
  <c r="B166" i="54" s="1"/>
  <c r="B167" i="54" s="1"/>
  <c r="B150" i="54"/>
  <c r="B151" i="54" s="1"/>
  <c r="B152" i="54" s="1"/>
  <c r="B153" i="54" s="1"/>
  <c r="B154" i="54" s="1"/>
  <c r="B155" i="54" s="1"/>
  <c r="B156" i="54" s="1"/>
  <c r="B157" i="54" s="1"/>
  <c r="B141" i="54"/>
  <c r="B142" i="54" s="1"/>
  <c r="B143" i="54" s="1"/>
  <c r="B144" i="54" s="1"/>
  <c r="B145" i="54" s="1"/>
  <c r="B146" i="54" s="1"/>
  <c r="B147" i="54" s="1"/>
  <c r="B116" i="54"/>
  <c r="B117" i="54" s="1"/>
  <c r="B118" i="54" s="1"/>
  <c r="B119" i="54" s="1"/>
  <c r="B120" i="54" s="1"/>
  <c r="B121" i="54" s="1"/>
  <c r="B122" i="54" s="1"/>
  <c r="B123" i="54" s="1"/>
  <c r="B103" i="54"/>
  <c r="B104" i="54" s="1"/>
  <c r="B105" i="54" s="1"/>
  <c r="B106" i="54" s="1"/>
  <c r="B107" i="54" s="1"/>
  <c r="B108" i="54" s="1"/>
  <c r="B109" i="54" s="1"/>
  <c r="B110" i="54" s="1"/>
  <c r="B93" i="54"/>
  <c r="B94" i="54" s="1"/>
  <c r="B95" i="54" s="1"/>
  <c r="B96" i="54" s="1"/>
  <c r="B97" i="54" s="1"/>
  <c r="B98" i="54" s="1"/>
  <c r="B99" i="54" s="1"/>
  <c r="B100" i="54" s="1"/>
  <c r="B83" i="54"/>
  <c r="B84" i="54" s="1"/>
  <c r="B85" i="54" s="1"/>
  <c r="B86" i="54" s="1"/>
  <c r="B87" i="54" s="1"/>
  <c r="B88" i="54" s="1"/>
  <c r="B89" i="54" s="1"/>
  <c r="B90" i="54" s="1"/>
  <c r="B73" i="54"/>
  <c r="B74" i="54" s="1"/>
  <c r="B75" i="54" s="1"/>
  <c r="B76" i="54" s="1"/>
  <c r="B77" i="54" s="1"/>
  <c r="B78" i="54" s="1"/>
  <c r="B79" i="54" s="1"/>
  <c r="B80" i="54" s="1"/>
  <c r="B63" i="54"/>
  <c r="B64" i="54" s="1"/>
  <c r="B65" i="54" s="1"/>
  <c r="B66" i="54" s="1"/>
  <c r="B67" i="54" s="1"/>
  <c r="B68" i="54" s="1"/>
  <c r="B69" i="54" s="1"/>
  <c r="B70" i="54" s="1"/>
  <c r="B53" i="54"/>
  <c r="B54" i="54" s="1"/>
  <c r="B55" i="54" s="1"/>
  <c r="B56" i="54" s="1"/>
  <c r="B57" i="54" s="1"/>
  <c r="B58" i="54" s="1"/>
  <c r="B59" i="54" s="1"/>
  <c r="B60" i="54" s="1"/>
  <c r="B43" i="54"/>
  <c r="B44" i="54" s="1"/>
  <c r="B45" i="54" s="1"/>
  <c r="B46" i="54" s="1"/>
  <c r="B47" i="54" s="1"/>
  <c r="B48" i="54" s="1"/>
  <c r="B49" i="54" s="1"/>
  <c r="B50" i="54" s="1"/>
  <c r="B34" i="54"/>
  <c r="B35" i="54" s="1"/>
  <c r="B36" i="54" s="1"/>
  <c r="B37" i="54" s="1"/>
  <c r="B38" i="54" s="1"/>
  <c r="B39" i="54" s="1"/>
  <c r="B40" i="54" s="1"/>
  <c r="L146" i="54" l="1"/>
  <c r="K120" i="54"/>
  <c r="G79" i="67"/>
  <c r="F79" i="67"/>
  <c r="E79" i="67"/>
  <c r="D79" i="67"/>
  <c r="D20" i="55" l="1"/>
  <c r="Q20" i="91" l="1"/>
  <c r="Q33" i="91"/>
  <c r="O11" i="71"/>
  <c r="O18" i="71"/>
  <c r="B149" i="70"/>
  <c r="B150" i="70" s="1"/>
  <c r="B151" i="70" s="1"/>
  <c r="B152" i="70" s="1"/>
  <c r="B153" i="70" s="1"/>
  <c r="B154" i="70" s="1"/>
  <c r="B155" i="70" s="1"/>
  <c r="B156" i="70" s="1"/>
  <c r="B157" i="70" s="1"/>
  <c r="B158" i="70" s="1"/>
  <c r="B159" i="70" s="1"/>
  <c r="B160" i="70" s="1"/>
  <c r="B161" i="70" s="1"/>
  <c r="B162" i="70" s="1"/>
  <c r="B163" i="70" s="1"/>
  <c r="B164" i="70" s="1"/>
  <c r="B123" i="70"/>
  <c r="B124" i="70" s="1"/>
  <c r="B125" i="70" s="1"/>
  <c r="B126" i="70" s="1"/>
  <c r="B127" i="70" s="1"/>
  <c r="B128" i="70" s="1"/>
  <c r="B129" i="70" s="1"/>
  <c r="B130" i="70" s="1"/>
  <c r="B131" i="70" s="1"/>
  <c r="B132" i="70" s="1"/>
  <c r="B133" i="70" s="1"/>
  <c r="B134" i="70" s="1"/>
  <c r="B135" i="70" s="1"/>
  <c r="B136" i="70" s="1"/>
  <c r="B137" i="70" s="1"/>
  <c r="B138" i="70" s="1"/>
  <c r="B96" i="70"/>
  <c r="B97" i="70" s="1"/>
  <c r="B98" i="70" s="1"/>
  <c r="B99" i="70" s="1"/>
  <c r="B100" i="70" s="1"/>
  <c r="B101" i="70" s="1"/>
  <c r="B102" i="70" s="1"/>
  <c r="B103" i="70" s="1"/>
  <c r="B104" i="70" s="1"/>
  <c r="B105" i="70" s="1"/>
  <c r="B106" i="70" s="1"/>
  <c r="B107" i="70" s="1"/>
  <c r="B108" i="70" s="1"/>
  <c r="B109" i="70" s="1"/>
  <c r="B110" i="70" s="1"/>
  <c r="B111" i="70" s="1"/>
  <c r="B69" i="70"/>
  <c r="B70" i="70" s="1"/>
  <c r="B71" i="70" s="1"/>
  <c r="B72" i="70" s="1"/>
  <c r="B73" i="70" s="1"/>
  <c r="B74" i="70" s="1"/>
  <c r="B75" i="70" s="1"/>
  <c r="B76" i="70" s="1"/>
  <c r="B77" i="70" s="1"/>
  <c r="B78" i="70" s="1"/>
  <c r="B79" i="70" s="1"/>
  <c r="B80" i="70" s="1"/>
  <c r="B81" i="70" s="1"/>
  <c r="B82" i="70" s="1"/>
  <c r="B83" i="70" s="1"/>
  <c r="B84" i="70" s="1"/>
  <c r="B41" i="70"/>
  <c r="B42" i="70" s="1"/>
  <c r="B43" i="70" s="1"/>
  <c r="B44" i="70" s="1"/>
  <c r="B45" i="70" s="1"/>
  <c r="B46" i="70" s="1"/>
  <c r="B47" i="70" s="1"/>
  <c r="B48" i="70" s="1"/>
  <c r="B49" i="70" s="1"/>
  <c r="B50" i="70" s="1"/>
  <c r="B51" i="70" s="1"/>
  <c r="B52" i="70" s="1"/>
  <c r="B53" i="70" s="1"/>
  <c r="B54" i="70" s="1"/>
  <c r="B55" i="70" s="1"/>
  <c r="B56" i="70" s="1"/>
  <c r="B15" i="70"/>
  <c r="B16" i="70" s="1"/>
  <c r="B17" i="70" s="1"/>
  <c r="B18" i="70" s="1"/>
  <c r="B19" i="70" s="1"/>
  <c r="B20" i="70" s="1"/>
  <c r="B21" i="70" s="1"/>
  <c r="B22" i="70" s="1"/>
  <c r="B23" i="70" s="1"/>
  <c r="B24" i="70" s="1"/>
  <c r="B25" i="70" s="1"/>
  <c r="B26" i="70" s="1"/>
  <c r="B27" i="70" s="1"/>
  <c r="B28" i="70" s="1"/>
  <c r="B29" i="70" s="1"/>
  <c r="B30" i="70" s="1"/>
  <c r="B12" i="60" l="1"/>
  <c r="B13" i="60" s="1"/>
  <c r="B14" i="60" s="1"/>
  <c r="B15" i="60" s="1"/>
  <c r="B16" i="60" s="1"/>
  <c r="B17" i="60" s="1"/>
  <c r="B18" i="60" s="1"/>
  <c r="B19" i="60" s="1"/>
  <c r="B20" i="60" s="1"/>
  <c r="B21" i="60" s="1"/>
  <c r="B22" i="60" s="1"/>
  <c r="B23" i="60" s="1"/>
  <c r="B24" i="60" s="1"/>
  <c r="B25" i="60" s="1"/>
  <c r="B26" i="60" s="1"/>
  <c r="B27" i="60" s="1"/>
  <c r="O24" i="58"/>
  <c r="K24" i="58"/>
  <c r="E45" i="78" s="1"/>
  <c r="E2" i="99"/>
  <c r="E3" i="99"/>
  <c r="B2" i="78"/>
  <c r="B3" i="78"/>
  <c r="B2" i="75"/>
  <c r="B3" i="75"/>
  <c r="N2" i="77"/>
  <c r="N3" i="77"/>
  <c r="B2" i="74"/>
  <c r="B3" i="74"/>
  <c r="B2" i="73"/>
  <c r="B3" i="73"/>
  <c r="F2" i="91"/>
  <c r="F3" i="91"/>
  <c r="B2" i="72"/>
  <c r="B3" i="72"/>
  <c r="B3" i="71"/>
  <c r="B2" i="71"/>
  <c r="B2" i="55"/>
  <c r="C3" i="54"/>
  <c r="C2" i="54"/>
  <c r="K4" i="70"/>
  <c r="K5" i="70"/>
  <c r="B2" i="93"/>
  <c r="B3" i="93"/>
  <c r="B2" i="69"/>
  <c r="B3" i="69"/>
  <c r="B2" i="68"/>
  <c r="B3" i="68"/>
  <c r="B2" i="67"/>
  <c r="B3" i="67"/>
  <c r="B1" i="66"/>
  <c r="B2" i="66"/>
  <c r="B2" i="65"/>
  <c r="B3" i="65"/>
  <c r="B2" i="63"/>
  <c r="B3" i="63"/>
  <c r="B2" i="79"/>
  <c r="B3" i="79"/>
  <c r="B2" i="62"/>
  <c r="B3" i="62"/>
  <c r="E2" i="61"/>
  <c r="B3" i="60"/>
  <c r="B2" i="60"/>
  <c r="E3" i="61"/>
  <c r="L45" i="78" l="1"/>
  <c r="F45" i="78"/>
  <c r="G45" i="78"/>
  <c r="N35" i="73" l="1"/>
  <c r="N24" i="73"/>
  <c r="M14" i="73"/>
  <c r="G24" i="58"/>
  <c r="E18" i="78" s="1"/>
  <c r="L18" i="78" l="1"/>
  <c r="G18" i="78"/>
  <c r="F18" i="78"/>
  <c r="E12" i="72"/>
  <c r="N13" i="73" l="1"/>
  <c r="B3" i="59" l="1"/>
  <c r="B2" i="59"/>
  <c r="B3" i="81"/>
  <c r="B2" i="81"/>
  <c r="A3" i="80"/>
  <c r="A2" i="80"/>
  <c r="B2" i="58"/>
  <c r="B3" i="58"/>
  <c r="F20" i="54" l="1"/>
  <c r="F14" i="54"/>
  <c r="F13" i="54"/>
  <c r="M13" i="93" l="1"/>
  <c r="N13" i="93" s="1"/>
  <c r="I13" i="93"/>
  <c r="F13" i="93"/>
  <c r="M67" i="66"/>
  <c r="N67" i="66" s="1"/>
  <c r="M66" i="66"/>
  <c r="N66" i="66" s="1"/>
  <c r="M65" i="66"/>
  <c r="N65" i="66" s="1"/>
  <c r="M64" i="66"/>
  <c r="N64" i="66" s="1"/>
  <c r="I67" i="66"/>
  <c r="I66" i="66"/>
  <c r="I65" i="66"/>
  <c r="I64" i="66"/>
  <c r="F67" i="66"/>
  <c r="F66" i="66"/>
  <c r="F65" i="66"/>
  <c r="F64" i="66"/>
  <c r="N55" i="66"/>
  <c r="O55" i="66" s="1"/>
  <c r="N54" i="66"/>
  <c r="O54" i="66" s="1"/>
  <c r="N53" i="66"/>
  <c r="O53" i="66" s="1"/>
  <c r="N52" i="66"/>
  <c r="O52" i="66" s="1"/>
  <c r="N51" i="66"/>
  <c r="O51" i="66" s="1"/>
  <c r="N48" i="66"/>
  <c r="O48" i="66" s="1"/>
  <c r="N47" i="66"/>
  <c r="O47" i="66" s="1"/>
  <c r="N46" i="66"/>
  <c r="O46" i="66" s="1"/>
  <c r="N45" i="66"/>
  <c r="O45" i="66" s="1"/>
  <c r="N44" i="66"/>
  <c r="O44" i="66" s="1"/>
  <c r="N41" i="66"/>
  <c r="O41" i="66" s="1"/>
  <c r="N40" i="66"/>
  <c r="O40" i="66" s="1"/>
  <c r="N39" i="66"/>
  <c r="O39" i="66" s="1"/>
  <c r="N38" i="66"/>
  <c r="O38" i="66" s="1"/>
  <c r="N37" i="66"/>
  <c r="O37" i="66" s="1"/>
  <c r="J55" i="66"/>
  <c r="J54" i="66"/>
  <c r="J53" i="66"/>
  <c r="J52" i="66"/>
  <c r="J51" i="66"/>
  <c r="J48" i="66"/>
  <c r="J47" i="66"/>
  <c r="J46" i="66"/>
  <c r="J45" i="66"/>
  <c r="J44" i="66"/>
  <c r="J41" i="66"/>
  <c r="J40" i="66"/>
  <c r="J39" i="66"/>
  <c r="J38" i="66"/>
  <c r="J37" i="66"/>
  <c r="G55" i="66"/>
  <c r="G54" i="66"/>
  <c r="G53" i="66"/>
  <c r="G52" i="66"/>
  <c r="G51" i="66"/>
  <c r="G48" i="66"/>
  <c r="G47" i="66"/>
  <c r="G46" i="66"/>
  <c r="G45" i="66"/>
  <c r="G44" i="66"/>
  <c r="G41" i="66"/>
  <c r="G40" i="66"/>
  <c r="G39" i="66"/>
  <c r="G38" i="66"/>
  <c r="G37" i="66"/>
  <c r="H79" i="67" l="1"/>
  <c r="B15" i="66" l="1"/>
  <c r="H24" i="58"/>
  <c r="L12" i="55" l="1"/>
  <c r="I12" i="55"/>
  <c r="F12" i="55"/>
  <c r="L20" i="54"/>
  <c r="L14" i="54"/>
  <c r="L13" i="54"/>
  <c r="I20" i="54"/>
  <c r="I14" i="54"/>
  <c r="I13" i="54"/>
  <c r="J14" i="93" l="1"/>
  <c r="G14" i="93"/>
  <c r="D14" i="93"/>
  <c r="D13" i="55" s="1"/>
  <c r="N11" i="58"/>
  <c r="Q24" i="58"/>
  <c r="R24" i="58" s="1"/>
  <c r="L24" i="58"/>
  <c r="D17" i="54" l="1"/>
  <c r="J13" i="55"/>
  <c r="J21" i="55" s="1"/>
  <c r="J17" i="54"/>
  <c r="G13" i="55"/>
  <c r="G21" i="55" s="1"/>
  <c r="G17" i="54"/>
  <c r="G11" i="58"/>
  <c r="E10" i="78" s="1"/>
  <c r="O11" i="58"/>
  <c r="K11" i="58"/>
  <c r="E37" i="78" s="1"/>
  <c r="P11" i="58"/>
  <c r="F11" i="58"/>
  <c r="D10" i="78" s="1"/>
  <c r="J11" i="58"/>
  <c r="D37" i="78" s="1"/>
  <c r="B41" i="91"/>
  <c r="B42" i="91" s="1"/>
  <c r="B43" i="91" s="1"/>
  <c r="B44" i="91" s="1"/>
  <c r="B46" i="91" s="1"/>
  <c r="B47" i="91" s="1"/>
  <c r="B48" i="91" s="1"/>
  <c r="B49" i="91" s="1"/>
  <c r="B50" i="91" s="1"/>
  <c r="B51" i="91" s="1"/>
  <c r="B52" i="91" s="1"/>
  <c r="B53" i="91" s="1"/>
  <c r="B54" i="91" s="1"/>
  <c r="B55" i="91" s="1"/>
  <c r="B56" i="91" s="1"/>
  <c r="B39" i="55"/>
  <c r="B36" i="55"/>
  <c r="F10" i="78" l="1"/>
  <c r="G10" i="78"/>
  <c r="H10" i="78" s="1"/>
  <c r="L10" i="78" s="1"/>
  <c r="F37" i="78"/>
  <c r="G37" i="78"/>
  <c r="B57" i="91"/>
  <c r="B58" i="91" s="1"/>
  <c r="D15" i="55"/>
  <c r="G11" i="55" s="1"/>
  <c r="D21" i="55"/>
  <c r="D22" i="55" s="1"/>
  <c r="E27" i="58" s="1"/>
  <c r="H11" i="58"/>
  <c r="L11" i="58"/>
  <c r="Q11" i="58"/>
  <c r="B21" i="55"/>
  <c r="B22" i="55" s="1"/>
  <c r="B12" i="55"/>
  <c r="B13" i="55" s="1"/>
  <c r="B14" i="55" s="1"/>
  <c r="B15" i="55" s="1"/>
  <c r="H37" i="78" l="1"/>
  <c r="B59" i="91"/>
  <c r="B60" i="91" s="1"/>
  <c r="B61" i="91" s="1"/>
  <c r="B62" i="91" s="1"/>
  <c r="B63" i="91" s="1"/>
  <c r="B64" i="91" s="1"/>
  <c r="B66" i="91" s="1"/>
  <c r="B67" i="91" s="1"/>
  <c r="G20" i="55"/>
  <c r="G22" i="55" s="1"/>
  <c r="I27" i="58" s="1"/>
  <c r="G15" i="55"/>
  <c r="J11" i="55" s="1"/>
  <c r="R11" i="58"/>
  <c r="L37" i="78" l="1"/>
  <c r="J20" i="55"/>
  <c r="J22" i="55" s="1"/>
  <c r="M27" i="58" s="1"/>
  <c r="J15" i="55"/>
  <c r="B12" i="93"/>
  <c r="B13" i="93" s="1"/>
  <c r="B14" i="93" s="1"/>
  <c r="B11" i="91" l="1"/>
  <c r="B12" i="91" s="1"/>
  <c r="B13" i="91" s="1"/>
  <c r="B14" i="91" s="1"/>
  <c r="B17" i="91" s="1"/>
  <c r="B18" i="91" s="1"/>
  <c r="B19" i="91" s="1"/>
  <c r="B20" i="91" s="1"/>
  <c r="B21" i="91" s="1"/>
  <c r="B22" i="91" s="1"/>
  <c r="B23" i="91" s="1"/>
  <c r="B24" i="91" s="1"/>
  <c r="B25" i="91" s="1"/>
  <c r="B26" i="91" s="1"/>
  <c r="B27" i="91" s="1"/>
  <c r="B28" i="91" l="1"/>
  <c r="B29" i="91" s="1"/>
  <c r="B30" i="91" s="1"/>
  <c r="B31" i="91" s="1"/>
  <c r="B32" i="91" s="1"/>
  <c r="B34" i="91" s="1"/>
  <c r="B35" i="91" s="1"/>
  <c r="B14" i="54"/>
  <c r="B15" i="54" s="1"/>
  <c r="B16" i="54" s="1"/>
  <c r="B17" i="54" s="1"/>
  <c r="B18" i="54" s="1"/>
  <c r="B19" i="54" s="1"/>
  <c r="B20" i="54" s="1"/>
  <c r="B66" i="61" l="1"/>
  <c r="B67" i="61" s="1"/>
  <c r="B53" i="61"/>
  <c r="B54" i="61" s="1"/>
  <c r="B55" i="61" s="1"/>
  <c r="B56" i="61" s="1"/>
  <c r="B57" i="61" s="1"/>
  <c r="B58" i="61" s="1"/>
  <c r="B59" i="61" s="1"/>
  <c r="B60" i="61" s="1"/>
  <c r="B61" i="61" s="1"/>
  <c r="B62" i="61" s="1"/>
  <c r="B63" i="61" s="1"/>
  <c r="B11" i="59"/>
  <c r="B12" i="59" s="1"/>
  <c r="B54" i="81"/>
  <c r="B55" i="81" s="1"/>
  <c r="B50" i="81"/>
  <c r="B51" i="81" s="1"/>
  <c r="B46" i="81"/>
  <c r="B47" i="81" s="1"/>
  <c r="B34" i="81"/>
  <c r="B30" i="81"/>
  <c r="B25" i="81"/>
  <c r="B15" i="81"/>
  <c r="B11" i="79"/>
  <c r="B12" i="79" s="1"/>
  <c r="B13" i="79" s="1"/>
  <c r="B16" i="79" s="1"/>
  <c r="B17" i="79" s="1"/>
  <c r="B18" i="79" s="1"/>
  <c r="B11" i="66" l="1"/>
  <c r="B12" i="66" s="1"/>
  <c r="B16" i="66" s="1"/>
  <c r="B27" i="61"/>
  <c r="B57" i="67"/>
  <c r="B58" i="67" s="1"/>
  <c r="B59" i="67" s="1"/>
  <c r="B60" i="67" s="1"/>
  <c r="B63" i="67"/>
  <c r="B64" i="67" s="1"/>
  <c r="B65" i="67" s="1"/>
  <c r="B66" i="67" s="1"/>
  <c r="B69" i="67"/>
  <c r="B70" i="67" s="1"/>
  <c r="B71" i="67" s="1"/>
  <c r="B72" i="67" s="1"/>
  <c r="B75" i="67"/>
  <c r="B76" i="67" s="1"/>
  <c r="B77" i="67" s="1"/>
  <c r="B78" i="67" s="1"/>
  <c r="B11" i="61"/>
  <c r="B12" i="61" s="1"/>
  <c r="B13" i="61" s="1"/>
  <c r="B14" i="61" s="1"/>
  <c r="B15" i="61" s="1"/>
  <c r="B16" i="61" s="1"/>
  <c r="B17" i="61" s="1"/>
  <c r="B18" i="61" s="1"/>
  <c r="B19" i="61" s="1"/>
  <c r="B20" i="61" s="1"/>
  <c r="B21" i="61" s="1"/>
  <c r="G55" i="78" l="1"/>
  <c r="H55" i="78" l="1"/>
  <c r="L55" i="78" l="1"/>
  <c r="H28" i="78" l="1"/>
  <c r="L28" i="78" l="1"/>
  <c r="M12" i="77" l="1"/>
  <c r="L12" i="73" s="1"/>
  <c r="L25" i="73" l="1"/>
  <c r="E12" i="73"/>
  <c r="J12" i="77"/>
  <c r="L14" i="73"/>
  <c r="L24" i="74"/>
  <c r="E13" i="74" l="1"/>
  <c r="L13" i="74" s="1"/>
  <c r="L15" i="74" s="1"/>
  <c r="E24" i="74"/>
  <c r="L26" i="74"/>
  <c r="L36" i="73"/>
  <c r="M16" i="77" l="1"/>
  <c r="N16" i="77" s="1"/>
  <c r="M19" i="77" l="1"/>
  <c r="N19" i="77" s="1"/>
  <c r="M22" i="77"/>
  <c r="N22" i="77" s="1"/>
  <c r="M15" i="77"/>
  <c r="N15" i="77" s="1"/>
  <c r="M17" i="77"/>
  <c r="N17" i="77" s="1"/>
  <c r="M23" i="77"/>
  <c r="N23" i="77" s="1"/>
  <c r="M21" i="77"/>
  <c r="N21" i="77" s="1"/>
  <c r="M13" i="77"/>
  <c r="N13" i="77" s="1"/>
  <c r="M24" i="77"/>
  <c r="N24" i="77" s="1"/>
  <c r="M14" i="77"/>
  <c r="N14" i="77" s="1"/>
  <c r="M11" i="77"/>
  <c r="M18" i="77"/>
  <c r="N18" i="77" s="1"/>
  <c r="N11" i="77" l="1"/>
  <c r="H32" i="67"/>
  <c r="H16" i="67"/>
  <c r="H12" i="69"/>
  <c r="H14" i="69"/>
  <c r="H11" i="69"/>
  <c r="H13" i="68" l="1"/>
  <c r="H22" i="67"/>
  <c r="H34" i="67"/>
  <c r="H29" i="67"/>
  <c r="H12" i="68"/>
  <c r="H22" i="68"/>
  <c r="G21" i="69"/>
  <c r="P13" i="65" s="1"/>
  <c r="H17" i="68"/>
  <c r="H40" i="68"/>
  <c r="H14" i="68"/>
  <c r="H42" i="68"/>
  <c r="H21" i="68"/>
  <c r="H13" i="67"/>
  <c r="G36" i="67"/>
  <c r="P11" i="65" s="1"/>
  <c r="H41" i="68"/>
  <c r="H12" i="67"/>
  <c r="H15" i="68"/>
  <c r="H16" i="68"/>
  <c r="H37" i="68"/>
  <c r="F21" i="69"/>
  <c r="O13" i="65" s="1"/>
  <c r="H10" i="69"/>
  <c r="H21" i="69" s="1"/>
  <c r="F36" i="67"/>
  <c r="O11" i="65" s="1"/>
  <c r="H11" i="67"/>
  <c r="F44" i="68"/>
  <c r="O12" i="65" s="1"/>
  <c r="H11" i="68"/>
  <c r="Q13" i="65" l="1"/>
  <c r="Q11" i="65"/>
  <c r="G38" i="67"/>
  <c r="G40" i="67" s="1"/>
  <c r="H36" i="67"/>
  <c r="H38" i="67" s="1"/>
  <c r="H44" i="68"/>
  <c r="H46" i="68" s="1"/>
  <c r="G44" i="68"/>
  <c r="F46" i="68"/>
  <c r="F38" i="67"/>
  <c r="F40" i="67" s="1"/>
  <c r="G46" i="68" l="1"/>
  <c r="P12" i="65"/>
  <c r="Q12" i="65" s="1"/>
  <c r="K15" i="79" l="1"/>
  <c r="K12" i="79"/>
  <c r="H12" i="79"/>
  <c r="K11" i="79"/>
  <c r="M11" i="79" s="1"/>
  <c r="H11" i="79"/>
  <c r="H16" i="79" l="1"/>
  <c r="J14" i="62"/>
  <c r="I12" i="79"/>
  <c r="J12" i="79" s="1"/>
  <c r="K16" i="79"/>
  <c r="K17" i="79" s="1"/>
  <c r="K18" i="79" s="1"/>
  <c r="J13" i="62"/>
  <c r="I11" i="79"/>
  <c r="J11" i="79" s="1"/>
  <c r="J17" i="62" l="1"/>
  <c r="I16" i="79"/>
  <c r="J16" i="79" s="1"/>
  <c r="H40" i="67" l="1"/>
  <c r="L11" i="79" l="1"/>
  <c r="G16" i="62"/>
  <c r="E11" i="79"/>
  <c r="G11" i="79" s="1"/>
  <c r="G13" i="62"/>
  <c r="G12" i="79"/>
  <c r="G14" i="62"/>
  <c r="G15" i="79"/>
  <c r="E16" i="79" l="1"/>
  <c r="E17" i="79" s="1"/>
  <c r="E18" i="79" s="1"/>
  <c r="M21" i="72" l="1"/>
  <c r="M23" i="72" s="1"/>
  <c r="I20" i="77" l="1"/>
  <c r="P23" i="58" l="1"/>
  <c r="M20" i="77" l="1"/>
  <c r="O23" i="58"/>
  <c r="Q23" i="58" s="1"/>
  <c r="N20" i="77" l="1"/>
  <c r="N27" i="77" s="1"/>
  <c r="M27" i="77"/>
  <c r="D39" i="67" l="1"/>
  <c r="E39" i="67" l="1"/>
  <c r="L12" i="78" l="1"/>
  <c r="D85" i="70" l="1"/>
  <c r="G12" i="77" l="1"/>
  <c r="M12" i="72" l="1"/>
  <c r="M14" i="72" s="1"/>
  <c r="I46" i="54" l="1"/>
  <c r="Q56" i="91" l="1"/>
  <c r="Q64" i="91"/>
  <c r="L21" i="72" s="1"/>
  <c r="Q60" i="91"/>
  <c r="E21" i="72" l="1"/>
  <c r="L23" i="72"/>
  <c r="F13" i="77" l="1"/>
  <c r="F14" i="77"/>
  <c r="F15" i="77"/>
  <c r="F16" i="77"/>
  <c r="F17" i="77"/>
  <c r="F18" i="77"/>
  <c r="F19" i="77"/>
  <c r="F20" i="77"/>
  <c r="F21" i="77"/>
  <c r="F22" i="77"/>
  <c r="F23" i="77"/>
  <c r="F24" i="77"/>
  <c r="F11" i="77" l="1"/>
  <c r="E13" i="79" l="1"/>
  <c r="F253" i="54" l="1"/>
  <c r="F252" i="54"/>
  <c r="F251" i="54"/>
  <c r="F243" i="54"/>
  <c r="F242" i="54"/>
  <c r="F241" i="54"/>
  <c r="F233" i="54"/>
  <c r="F232" i="54"/>
  <c r="F231" i="54"/>
  <c r="F223" i="54"/>
  <c r="F222" i="54"/>
  <c r="F221" i="54"/>
  <c r="F213" i="54"/>
  <c r="F212" i="54"/>
  <c r="F211" i="54"/>
  <c r="F203" i="54"/>
  <c r="F202" i="54"/>
  <c r="F201" i="54"/>
  <c r="F193" i="54"/>
  <c r="F192" i="54"/>
  <c r="F191" i="54"/>
  <c r="F183" i="54"/>
  <c r="F182" i="54"/>
  <c r="F181" i="54"/>
  <c r="F173" i="54"/>
  <c r="F172" i="54"/>
  <c r="F171" i="54"/>
  <c r="F163" i="54"/>
  <c r="F162" i="54"/>
  <c r="F161" i="54"/>
  <c r="F153" i="54"/>
  <c r="F152" i="54"/>
  <c r="F151" i="54"/>
  <c r="F106" i="54"/>
  <c r="F105" i="54"/>
  <c r="F104" i="54"/>
  <c r="F96" i="54"/>
  <c r="F95" i="54"/>
  <c r="F94" i="54"/>
  <c r="F86" i="54"/>
  <c r="F85" i="54"/>
  <c r="F84" i="54"/>
  <c r="F76" i="54"/>
  <c r="F75" i="54"/>
  <c r="F74" i="54"/>
  <c r="F66" i="54"/>
  <c r="F65" i="54"/>
  <c r="F64" i="54"/>
  <c r="F56" i="54"/>
  <c r="F55" i="54"/>
  <c r="F54" i="54"/>
  <c r="F45" i="54"/>
  <c r="F44" i="54"/>
  <c r="F24" i="54"/>
  <c r="M19" i="91"/>
  <c r="L19" i="91"/>
  <c r="E19" i="91"/>
  <c r="N19" i="91" l="1"/>
  <c r="F19" i="91"/>
  <c r="I19" i="91"/>
  <c r="I21" i="91" s="1"/>
  <c r="K19" i="91"/>
  <c r="K21" i="91" s="1"/>
  <c r="O31" i="91"/>
  <c r="O34" i="91" s="1"/>
  <c r="O35" i="91" s="1"/>
  <c r="G19" i="91"/>
  <c r="G23" i="91" s="1"/>
  <c r="J19" i="91"/>
  <c r="J21" i="91" s="1"/>
  <c r="O19" i="91"/>
  <c r="O23" i="91" s="1"/>
  <c r="H19" i="91"/>
  <c r="H23" i="91" s="1"/>
  <c r="P19" i="91"/>
  <c r="P23" i="91" s="1"/>
  <c r="G31" i="91"/>
  <c r="G34" i="91" s="1"/>
  <c r="G35" i="91" s="1"/>
  <c r="F21" i="91"/>
  <c r="H31" i="91"/>
  <c r="H34" i="91" s="1"/>
  <c r="H35" i="91" s="1"/>
  <c r="P31" i="91"/>
  <c r="P34" i="91" s="1"/>
  <c r="P35" i="91" s="1"/>
  <c r="L21" i="91"/>
  <c r="N21" i="91"/>
  <c r="M21" i="91"/>
  <c r="Q27" i="91"/>
  <c r="D36" i="67"/>
  <c r="D38" i="67" s="1"/>
  <c r="D40" i="67" s="1"/>
  <c r="M31" i="91"/>
  <c r="M34" i="91" s="1"/>
  <c r="M35" i="91" s="1"/>
  <c r="F31" i="91"/>
  <c r="F34" i="91" s="1"/>
  <c r="F35" i="91" s="1"/>
  <c r="N31" i="91"/>
  <c r="N34" i="91" s="1"/>
  <c r="N35" i="91" s="1"/>
  <c r="E87" i="54"/>
  <c r="F87" i="54" s="1"/>
  <c r="F83" i="54"/>
  <c r="F150" i="54"/>
  <c r="E154" i="54"/>
  <c r="F154" i="54" s="1"/>
  <c r="F43" i="54"/>
  <c r="E77" i="54"/>
  <c r="F77" i="54" s="1"/>
  <c r="F73" i="54"/>
  <c r="F140" i="54"/>
  <c r="E263" i="54"/>
  <c r="E184" i="54"/>
  <c r="F184" i="54" s="1"/>
  <c r="F180" i="54"/>
  <c r="E224" i="54"/>
  <c r="F224" i="54" s="1"/>
  <c r="F220" i="54"/>
  <c r="F63" i="54"/>
  <c r="E67" i="54"/>
  <c r="F67" i="54" s="1"/>
  <c r="E107" i="54"/>
  <c r="F107" i="54" s="1"/>
  <c r="F103" i="54"/>
  <c r="E265" i="54"/>
  <c r="F142" i="54"/>
  <c r="F170" i="54"/>
  <c r="E174" i="54"/>
  <c r="F174" i="54" s="1"/>
  <c r="F210" i="54"/>
  <c r="E214" i="54"/>
  <c r="F214" i="54" s="1"/>
  <c r="E254" i="54"/>
  <c r="F254" i="54" s="1"/>
  <c r="F250" i="54"/>
  <c r="F36" i="54"/>
  <c r="F110" i="54"/>
  <c r="F217" i="54"/>
  <c r="Q17" i="91"/>
  <c r="Q22" i="91"/>
  <c r="F100" i="54"/>
  <c r="F167" i="54"/>
  <c r="Q25" i="91"/>
  <c r="E21" i="91"/>
  <c r="Q30" i="91"/>
  <c r="L12" i="72" s="1"/>
  <c r="L14" i="72" s="1"/>
  <c r="J31" i="91"/>
  <c r="J34" i="91" s="1"/>
  <c r="J35" i="91" s="1"/>
  <c r="J10" i="71"/>
  <c r="J12" i="71" s="1"/>
  <c r="L23" i="91"/>
  <c r="E37" i="54"/>
  <c r="F37" i="54" s="1"/>
  <c r="F33" i="54"/>
  <c r="E116" i="54"/>
  <c r="F90" i="54"/>
  <c r="F143" i="54"/>
  <c r="E266" i="54"/>
  <c r="F157" i="54"/>
  <c r="F197" i="54"/>
  <c r="F237" i="54"/>
  <c r="E31" i="91"/>
  <c r="E34" i="91" s="1"/>
  <c r="E35" i="91" s="1"/>
  <c r="Q24" i="91"/>
  <c r="F230" i="54"/>
  <c r="E234" i="54"/>
  <c r="F234" i="54" s="1"/>
  <c r="F40" i="54"/>
  <c r="E123" i="54"/>
  <c r="F70" i="54"/>
  <c r="F257" i="54"/>
  <c r="F207" i="54"/>
  <c r="K31" i="91"/>
  <c r="K34" i="91" s="1"/>
  <c r="K35" i="91" s="1"/>
  <c r="G21" i="91"/>
  <c r="E23" i="91"/>
  <c r="C10" i="71"/>
  <c r="K10" i="71"/>
  <c r="K12" i="71" s="1"/>
  <c r="M23" i="91"/>
  <c r="E27" i="75"/>
  <c r="F34" i="54"/>
  <c r="E117" i="54"/>
  <c r="F117" i="54" s="1"/>
  <c r="F46" i="54"/>
  <c r="F50" i="54"/>
  <c r="F93" i="54"/>
  <c r="E97" i="54"/>
  <c r="F97" i="54" s="1"/>
  <c r="F160" i="54"/>
  <c r="E164" i="54"/>
  <c r="F164" i="54" s="1"/>
  <c r="F200" i="54"/>
  <c r="E204" i="54"/>
  <c r="F204" i="54" s="1"/>
  <c r="F240" i="54"/>
  <c r="E244" i="54"/>
  <c r="F244" i="54" s="1"/>
  <c r="E194" i="54"/>
  <c r="F194" i="54" s="1"/>
  <c r="F190" i="54"/>
  <c r="F177" i="54"/>
  <c r="D21" i="69"/>
  <c r="F60" i="54"/>
  <c r="E264" i="54"/>
  <c r="F141" i="54"/>
  <c r="F247" i="54"/>
  <c r="I31" i="91"/>
  <c r="I34" i="91" s="1"/>
  <c r="I35" i="91" s="1"/>
  <c r="F27" i="77"/>
  <c r="E27" i="77"/>
  <c r="G23" i="58" s="1"/>
  <c r="Q18" i="91"/>
  <c r="L31" i="91"/>
  <c r="L34" i="91" s="1"/>
  <c r="L35" i="91" s="1"/>
  <c r="F23" i="91"/>
  <c r="D10" i="71"/>
  <c r="D12" i="71" s="1"/>
  <c r="L10" i="71"/>
  <c r="L12" i="71" s="1"/>
  <c r="N23" i="91"/>
  <c r="D44" i="68"/>
  <c r="F35" i="54"/>
  <c r="E118" i="54"/>
  <c r="F118" i="54" s="1"/>
  <c r="E57" i="54"/>
  <c r="F57" i="54" s="1"/>
  <c r="F53" i="54"/>
  <c r="F80" i="54"/>
  <c r="E270" i="54"/>
  <c r="F147" i="54"/>
  <c r="F187" i="54"/>
  <c r="F227" i="54"/>
  <c r="K23" i="91" l="1"/>
  <c r="E10" i="71"/>
  <c r="E12" i="71" s="1"/>
  <c r="J23" i="91"/>
  <c r="H10" i="71"/>
  <c r="H12" i="71" s="1"/>
  <c r="O21" i="91"/>
  <c r="N10" i="71"/>
  <c r="N12" i="71" s="1"/>
  <c r="H21" i="91"/>
  <c r="F10" i="71"/>
  <c r="F12" i="71" s="1"/>
  <c r="P21" i="91"/>
  <c r="I10" i="71"/>
  <c r="I12" i="71" s="1"/>
  <c r="M10" i="71"/>
  <c r="M12" i="71" s="1"/>
  <c r="G10" i="71"/>
  <c r="G12" i="71" s="1"/>
  <c r="I23" i="91"/>
  <c r="Q19" i="91"/>
  <c r="Q21" i="91" s="1"/>
  <c r="D12" i="72" s="1"/>
  <c r="G11" i="65"/>
  <c r="E88" i="54"/>
  <c r="F88" i="54" s="1"/>
  <c r="F89" i="54" s="1"/>
  <c r="E205" i="54"/>
  <c r="F205" i="54" s="1"/>
  <c r="F206" i="54" s="1"/>
  <c r="E185" i="54"/>
  <c r="F185" i="54" s="1"/>
  <c r="F186" i="54" s="1"/>
  <c r="E165" i="54"/>
  <c r="F165" i="54" s="1"/>
  <c r="F166" i="54" s="1"/>
  <c r="E78" i="54"/>
  <c r="E235" i="54"/>
  <c r="E68" i="54"/>
  <c r="F68" i="54" s="1"/>
  <c r="F69" i="54" s="1"/>
  <c r="G12" i="65"/>
  <c r="D46" i="68"/>
  <c r="G13" i="65"/>
  <c r="E98" i="54"/>
  <c r="E108" i="54"/>
  <c r="E155" i="54"/>
  <c r="E126" i="54"/>
  <c r="E128" i="54" s="1"/>
  <c r="E273" i="54"/>
  <c r="E275" i="54" s="1"/>
  <c r="E38" i="54"/>
  <c r="K12" i="72"/>
  <c r="K14" i="72" s="1"/>
  <c r="E119" i="54"/>
  <c r="F119" i="54" s="1"/>
  <c r="E255" i="54"/>
  <c r="E47" i="54"/>
  <c r="F23" i="58"/>
  <c r="H23" i="58" s="1"/>
  <c r="E17" i="78"/>
  <c r="F116" i="54"/>
  <c r="E215" i="54"/>
  <c r="E58" i="54"/>
  <c r="E195" i="54"/>
  <c r="E245" i="54"/>
  <c r="G29" i="58"/>
  <c r="C12" i="71"/>
  <c r="C12" i="72"/>
  <c r="J12" i="72" s="1"/>
  <c r="Q31" i="91"/>
  <c r="Q34" i="91" s="1"/>
  <c r="Q35" i="91" s="1"/>
  <c r="E175" i="54"/>
  <c r="E225" i="54"/>
  <c r="O10" i="71" l="1"/>
  <c r="O12" i="71" s="1"/>
  <c r="Q23" i="91"/>
  <c r="F12" i="72" s="1"/>
  <c r="G12" i="72"/>
  <c r="G14" i="72" s="1"/>
  <c r="E89" i="54"/>
  <c r="E206" i="54"/>
  <c r="E166" i="54"/>
  <c r="E69" i="54"/>
  <c r="E120" i="54"/>
  <c r="F120" i="54" s="1"/>
  <c r="G10" i="65"/>
  <c r="F78" i="54"/>
  <c r="F79" i="54" s="1"/>
  <c r="E79" i="54"/>
  <c r="E186" i="54"/>
  <c r="F235" i="54"/>
  <c r="F236" i="54" s="1"/>
  <c r="E236" i="54"/>
  <c r="F255" i="54"/>
  <c r="F256" i="54" s="1"/>
  <c r="E256" i="54"/>
  <c r="E23" i="78"/>
  <c r="F29" i="58"/>
  <c r="D23" i="78" s="1"/>
  <c r="F58" i="54"/>
  <c r="F59" i="54" s="1"/>
  <c r="E59" i="54"/>
  <c r="F155" i="54"/>
  <c r="F156" i="54" s="1"/>
  <c r="E156" i="54"/>
  <c r="F175" i="54"/>
  <c r="F176" i="54" s="1"/>
  <c r="E176" i="54"/>
  <c r="J14" i="72"/>
  <c r="N12" i="72"/>
  <c r="F38" i="54"/>
  <c r="F39" i="54" s="1"/>
  <c r="E39" i="54"/>
  <c r="G17" i="65"/>
  <c r="F215" i="54"/>
  <c r="F216" i="54" s="1"/>
  <c r="E216" i="54"/>
  <c r="F108" i="54"/>
  <c r="F109" i="54" s="1"/>
  <c r="E109" i="54"/>
  <c r="F98" i="54"/>
  <c r="F99" i="54" s="1"/>
  <c r="E99" i="54"/>
  <c r="F195" i="54"/>
  <c r="F196" i="54" s="1"/>
  <c r="E196" i="54"/>
  <c r="L17" i="78"/>
  <c r="D17" i="78"/>
  <c r="G17" i="78" s="1"/>
  <c r="F225" i="54"/>
  <c r="F226" i="54" s="1"/>
  <c r="E226" i="54"/>
  <c r="F245" i="54"/>
  <c r="F246" i="54" s="1"/>
  <c r="E246" i="54"/>
  <c r="F47" i="54"/>
  <c r="E48" i="54"/>
  <c r="E121" i="54" l="1"/>
  <c r="F121" i="54" s="1"/>
  <c r="F122" i="54" s="1"/>
  <c r="H29" i="58"/>
  <c r="F17" i="78"/>
  <c r="F48" i="54"/>
  <c r="F49" i="54" s="1"/>
  <c r="E49" i="54"/>
  <c r="E11" i="78"/>
  <c r="G13" i="58"/>
  <c r="G23" i="78"/>
  <c r="L23" i="78"/>
  <c r="F23" i="78"/>
  <c r="E27" i="78"/>
  <c r="N14" i="72"/>
  <c r="R35" i="91" s="1"/>
  <c r="E122" i="54" l="1"/>
  <c r="F27" i="78"/>
  <c r="L27" i="78"/>
  <c r="L29" i="78" l="1"/>
  <c r="F144" i="54" l="1"/>
  <c r="E267" i="54"/>
  <c r="E268" i="54" s="1"/>
  <c r="E145" i="54"/>
  <c r="F145" i="54" l="1"/>
  <c r="F146" i="54" s="1"/>
  <c r="E146" i="54"/>
  <c r="F268" i="54"/>
  <c r="F269" i="54" s="1"/>
  <c r="E269" i="54"/>
  <c r="C12" i="73" l="1"/>
  <c r="K12" i="73" l="1"/>
  <c r="K14" i="73" s="1"/>
  <c r="J12" i="73"/>
  <c r="J14" i="73" l="1"/>
  <c r="N12" i="73"/>
  <c r="N14" i="73" s="1"/>
  <c r="E47" i="78" l="1"/>
  <c r="L47" i="78" s="1"/>
  <c r="E20" i="78" l="1"/>
  <c r="L20" i="78" s="1"/>
  <c r="J25" i="58"/>
  <c r="F25" i="58"/>
  <c r="Q19" i="62" l="1"/>
  <c r="Q17" i="62"/>
  <c r="Q16" i="79" s="1"/>
  <c r="Q17" i="79" s="1"/>
  <c r="R19" i="62"/>
  <c r="R17" i="62"/>
  <c r="R16" i="79" s="1"/>
  <c r="R17" i="79" s="1"/>
  <c r="P17" i="62"/>
  <c r="P19" i="62"/>
  <c r="S17" i="62"/>
  <c r="S16" i="79" s="1"/>
  <c r="S17" i="79" s="1"/>
  <c r="S19" i="62"/>
  <c r="T17" i="62"/>
  <c r="T16" i="79" s="1"/>
  <c r="T17" i="79" s="1"/>
  <c r="T19" i="62"/>
  <c r="G23" i="73" l="1"/>
  <c r="G13" i="74" s="1"/>
  <c r="G15" i="74" s="1"/>
  <c r="P16" i="79"/>
  <c r="P17" i="79" s="1"/>
  <c r="G67" i="73"/>
  <c r="G56" i="73"/>
  <c r="G34" i="73"/>
  <c r="M23" i="73" l="1"/>
  <c r="M25" i="73" s="1"/>
  <c r="G25" i="73"/>
  <c r="G45" i="74"/>
  <c r="G47" i="74" s="1"/>
  <c r="G58" i="73"/>
  <c r="M56" i="73"/>
  <c r="M34" i="73"/>
  <c r="G36" i="73"/>
  <c r="G24" i="74"/>
  <c r="G26" i="74" s="1"/>
  <c r="M67" i="73"/>
  <c r="G56" i="74"/>
  <c r="G58" i="74" s="1"/>
  <c r="G69" i="73"/>
  <c r="M13" i="74" l="1"/>
  <c r="M15" i="74" s="1"/>
  <c r="M56" i="74"/>
  <c r="M69" i="73"/>
  <c r="M24" i="74"/>
  <c r="M26" i="74" s="1"/>
  <c r="M36" i="73"/>
  <c r="M58" i="73"/>
  <c r="M45" i="74"/>
  <c r="M47" i="74" l="1"/>
  <c r="M58" i="74"/>
  <c r="F59" i="103" l="1"/>
  <c r="F61" i="103" l="1"/>
  <c r="L12" i="79" l="1"/>
  <c r="N16" i="62" l="1"/>
  <c r="M12" i="79"/>
  <c r="N12" i="79" s="1"/>
  <c r="O12" i="79" s="1"/>
  <c r="N14" i="62"/>
  <c r="O14" i="62" s="1"/>
  <c r="K19" i="62"/>
  <c r="O16" i="62" l="1"/>
  <c r="M18" i="62" l="1"/>
  <c r="M19" i="62" s="1"/>
  <c r="M16" i="79"/>
  <c r="L18" i="62" l="1"/>
  <c r="L16" i="79"/>
  <c r="N16" i="79" s="1"/>
  <c r="O16" i="79" s="1"/>
  <c r="L19" i="62" l="1"/>
  <c r="N18" i="62"/>
  <c r="O18" i="62" l="1"/>
  <c r="N17" i="62"/>
  <c r="O17" i="62" s="1"/>
  <c r="N19" i="62"/>
  <c r="F25" i="71"/>
  <c r="C25" i="71"/>
  <c r="G25" i="71"/>
  <c r="E25" i="71"/>
  <c r="D25" i="71"/>
  <c r="H25" i="71"/>
  <c r="C27" i="71" l="1"/>
  <c r="E27" i="71"/>
  <c r="D27" i="71"/>
  <c r="O19" i="62"/>
  <c r="G27" i="71"/>
  <c r="F27" i="71"/>
  <c r="H27" i="71"/>
  <c r="G30" i="72" l="1"/>
  <c r="D30" i="72" l="1"/>
  <c r="F30" i="72"/>
  <c r="G12" i="73"/>
  <c r="G14" i="73" s="1"/>
  <c r="I27" i="71" l="1"/>
  <c r="O25" i="71"/>
  <c r="K41" i="71" s="1"/>
  <c r="K43" i="71" s="1"/>
  <c r="J27" i="71"/>
  <c r="L27" i="71"/>
  <c r="K27" i="71"/>
  <c r="M27" i="71"/>
  <c r="N27" i="71"/>
  <c r="K56" i="71" l="1"/>
  <c r="K58" i="71" s="1"/>
  <c r="L56" i="71"/>
  <c r="L58" i="71" s="1"/>
  <c r="L33" i="71"/>
  <c r="L35" i="71" s="1"/>
  <c r="M64" i="71"/>
  <c r="M66" i="71" s="1"/>
  <c r="O27" i="71"/>
  <c r="E33" i="71"/>
  <c r="E35" i="71" s="1"/>
  <c r="D64" i="71"/>
  <c r="D66" i="71" s="1"/>
  <c r="G48" i="71"/>
  <c r="G50" i="71" s="1"/>
  <c r="F64" i="71"/>
  <c r="F66" i="71" s="1"/>
  <c r="E48" i="71"/>
  <c r="E50" i="71" s="1"/>
  <c r="D56" i="71"/>
  <c r="D58" i="71" s="1"/>
  <c r="G56" i="71"/>
  <c r="G58" i="71" s="1"/>
  <c r="F56" i="71"/>
  <c r="F58" i="71" s="1"/>
  <c r="C33" i="71"/>
  <c r="E64" i="71"/>
  <c r="E66" i="71" s="1"/>
  <c r="D41" i="71"/>
  <c r="D43" i="71" s="1"/>
  <c r="G41" i="71"/>
  <c r="G43" i="71" s="1"/>
  <c r="H33" i="71"/>
  <c r="H35" i="71" s="1"/>
  <c r="C56" i="71"/>
  <c r="E41" i="71"/>
  <c r="E43" i="71" s="1"/>
  <c r="H56" i="71"/>
  <c r="H58" i="71" s="1"/>
  <c r="C48" i="71"/>
  <c r="E56" i="71"/>
  <c r="E58" i="71" s="1"/>
  <c r="F33" i="71"/>
  <c r="F35" i="71" s="1"/>
  <c r="H64" i="71"/>
  <c r="H66" i="71" s="1"/>
  <c r="G64" i="71"/>
  <c r="G66" i="71" s="1"/>
  <c r="C64" i="71"/>
  <c r="F48" i="71"/>
  <c r="F50" i="71" s="1"/>
  <c r="H41" i="71"/>
  <c r="H43" i="71" s="1"/>
  <c r="D48" i="71"/>
  <c r="D50" i="71" s="1"/>
  <c r="C41" i="71"/>
  <c r="D33" i="71"/>
  <c r="D35" i="71" s="1"/>
  <c r="G33" i="71"/>
  <c r="G35" i="71" s="1"/>
  <c r="F41" i="71"/>
  <c r="F43" i="71" s="1"/>
  <c r="H48" i="71"/>
  <c r="H50" i="71" s="1"/>
  <c r="M56" i="71"/>
  <c r="M58" i="71" s="1"/>
  <c r="K64" i="71"/>
  <c r="K66" i="71" s="1"/>
  <c r="I41" i="71"/>
  <c r="I43" i="71" s="1"/>
  <c r="N64" i="71"/>
  <c r="N66" i="71" s="1"/>
  <c r="M48" i="71"/>
  <c r="M50" i="71" s="1"/>
  <c r="K33" i="71"/>
  <c r="K35" i="71" s="1"/>
  <c r="J64" i="71"/>
  <c r="J66" i="71" s="1"/>
  <c r="I48" i="71"/>
  <c r="I50" i="71" s="1"/>
  <c r="N41" i="71"/>
  <c r="N43" i="71" s="1"/>
  <c r="M41" i="71"/>
  <c r="M43" i="71" s="1"/>
  <c r="J48" i="71"/>
  <c r="J50" i="71" s="1"/>
  <c r="I64" i="71"/>
  <c r="I66" i="71" s="1"/>
  <c r="N56" i="71"/>
  <c r="N58" i="71" s="1"/>
  <c r="M33" i="71"/>
  <c r="M35" i="71" s="1"/>
  <c r="L48" i="71"/>
  <c r="L50" i="71" s="1"/>
  <c r="J56" i="71"/>
  <c r="J58" i="71" s="1"/>
  <c r="I56" i="71"/>
  <c r="I58" i="71" s="1"/>
  <c r="N48" i="71"/>
  <c r="N50" i="71" s="1"/>
  <c r="L41" i="71"/>
  <c r="L43" i="71" s="1"/>
  <c r="J41" i="71"/>
  <c r="J43" i="71" s="1"/>
  <c r="I33" i="71"/>
  <c r="I35" i="71" s="1"/>
  <c r="N33" i="71"/>
  <c r="N35" i="71" s="1"/>
  <c r="K48" i="71"/>
  <c r="K50" i="71" s="1"/>
  <c r="L64" i="71"/>
  <c r="L66" i="71" s="1"/>
  <c r="J33" i="71"/>
  <c r="J35" i="71" s="1"/>
  <c r="G31" i="72"/>
  <c r="G32" i="72" s="1"/>
  <c r="C66" i="71" l="1"/>
  <c r="O64" i="71"/>
  <c r="O66" i="71" s="1"/>
  <c r="O56" i="71"/>
  <c r="O58" i="71" s="1"/>
  <c r="C58" i="71"/>
  <c r="O41" i="71"/>
  <c r="O43" i="71" s="1"/>
  <c r="C43" i="71"/>
  <c r="C50" i="71"/>
  <c r="O48" i="71"/>
  <c r="O50" i="71" s="1"/>
  <c r="O33" i="71"/>
  <c r="O35" i="71" s="1"/>
  <c r="C35" i="71"/>
  <c r="I253" i="54" l="1"/>
  <c r="I252" i="54"/>
  <c r="I251" i="54"/>
  <c r="I243" i="54"/>
  <c r="I242" i="54"/>
  <c r="I241" i="54"/>
  <c r="I233" i="54"/>
  <c r="I232" i="54"/>
  <c r="I231" i="54"/>
  <c r="I223" i="54"/>
  <c r="I222" i="54"/>
  <c r="I221" i="54"/>
  <c r="I213" i="54"/>
  <c r="I212" i="54"/>
  <c r="I211" i="54"/>
  <c r="I203" i="54"/>
  <c r="I202" i="54"/>
  <c r="I201" i="54"/>
  <c r="I193" i="54"/>
  <c r="I192" i="54"/>
  <c r="I191" i="54"/>
  <c r="I183" i="54"/>
  <c r="I182" i="54"/>
  <c r="I181" i="54"/>
  <c r="I173" i="54"/>
  <c r="I172" i="54"/>
  <c r="I171" i="54"/>
  <c r="I163" i="54"/>
  <c r="I162" i="54"/>
  <c r="I161" i="54"/>
  <c r="I153" i="54"/>
  <c r="I152" i="54"/>
  <c r="I151" i="54"/>
  <c r="I106" i="54"/>
  <c r="I105" i="54"/>
  <c r="I104" i="54"/>
  <c r="I96" i="54"/>
  <c r="I95" i="54"/>
  <c r="I94" i="54"/>
  <c r="I86" i="54"/>
  <c r="I85" i="54"/>
  <c r="I84" i="54"/>
  <c r="I76" i="54"/>
  <c r="I75" i="54"/>
  <c r="I74" i="54"/>
  <c r="I66" i="54"/>
  <c r="I65" i="54"/>
  <c r="I64" i="54"/>
  <c r="I56" i="54"/>
  <c r="I55" i="54"/>
  <c r="I54" i="54"/>
  <c r="I45" i="54"/>
  <c r="I44" i="54"/>
  <c r="E46" i="78"/>
  <c r="L46" i="78" s="1"/>
  <c r="E36" i="67" l="1"/>
  <c r="E38" i="67" s="1"/>
  <c r="E40" i="67" s="1"/>
  <c r="E44" i="68"/>
  <c r="K12" i="65" s="1"/>
  <c r="E21" i="69"/>
  <c r="K13" i="65" s="1"/>
  <c r="I36" i="54"/>
  <c r="H119" i="54"/>
  <c r="I83" i="54"/>
  <c r="H87" i="54"/>
  <c r="I87" i="54" s="1"/>
  <c r="H154" i="54"/>
  <c r="I154" i="54" s="1"/>
  <c r="I150" i="54"/>
  <c r="H194" i="54"/>
  <c r="I194" i="54" s="1"/>
  <c r="I190" i="54"/>
  <c r="I230" i="54"/>
  <c r="H234" i="54"/>
  <c r="I234" i="54" s="1"/>
  <c r="I11" i="77"/>
  <c r="I27" i="77" s="1"/>
  <c r="H27" i="77"/>
  <c r="K23" i="58" s="1"/>
  <c r="H123" i="54"/>
  <c r="H126" i="54" s="1"/>
  <c r="H128" i="54" s="1"/>
  <c r="I40" i="54"/>
  <c r="I70" i="54"/>
  <c r="I110" i="54"/>
  <c r="I177" i="54"/>
  <c r="I217" i="54"/>
  <c r="I257" i="54"/>
  <c r="H47" i="54"/>
  <c r="I47" i="54" s="1"/>
  <c r="I43" i="54"/>
  <c r="H48" i="54"/>
  <c r="I48" i="54" s="1"/>
  <c r="I73" i="54"/>
  <c r="H77" i="54"/>
  <c r="I77" i="54" s="1"/>
  <c r="H263" i="54"/>
  <c r="I140" i="54"/>
  <c r="I180" i="54"/>
  <c r="H184" i="54"/>
  <c r="I184" i="54" s="1"/>
  <c r="H224" i="54"/>
  <c r="I224" i="54" s="1"/>
  <c r="I220" i="54"/>
  <c r="E46" i="68"/>
  <c r="J14" i="58"/>
  <c r="L14" i="58" s="1"/>
  <c r="Q14" i="58"/>
  <c r="I60" i="54"/>
  <c r="I100" i="54"/>
  <c r="H264" i="54"/>
  <c r="I141" i="54"/>
  <c r="I167" i="54"/>
  <c r="I207" i="54"/>
  <c r="I247" i="54"/>
  <c r="I24" i="54"/>
  <c r="I63" i="54"/>
  <c r="H67" i="54"/>
  <c r="I67" i="54" s="1"/>
  <c r="H107" i="54"/>
  <c r="I107" i="54" s="1"/>
  <c r="I103" i="54"/>
  <c r="H265" i="54"/>
  <c r="I142" i="54"/>
  <c r="H174" i="54"/>
  <c r="I174" i="54" s="1"/>
  <c r="I170" i="54"/>
  <c r="I210" i="54"/>
  <c r="H214" i="54"/>
  <c r="I214" i="54" s="1"/>
  <c r="I250" i="54"/>
  <c r="H254" i="54"/>
  <c r="I254" i="54" s="1"/>
  <c r="H37" i="54"/>
  <c r="H116" i="54"/>
  <c r="I33" i="54"/>
  <c r="I90" i="54"/>
  <c r="H266" i="54"/>
  <c r="I143" i="54"/>
  <c r="I157" i="54"/>
  <c r="I197" i="54"/>
  <c r="I237" i="54"/>
  <c r="H117" i="54"/>
  <c r="I34" i="54"/>
  <c r="I50" i="54"/>
  <c r="I93" i="54"/>
  <c r="H97" i="54"/>
  <c r="I97" i="54" s="1"/>
  <c r="H164" i="54"/>
  <c r="I164" i="54" s="1"/>
  <c r="I160" i="54"/>
  <c r="H204" i="54"/>
  <c r="I204" i="54" s="1"/>
  <c r="I200" i="54"/>
  <c r="I240" i="54"/>
  <c r="H244" i="54"/>
  <c r="I244" i="54" s="1"/>
  <c r="H118" i="54"/>
  <c r="I35" i="54"/>
  <c r="H57" i="54"/>
  <c r="I57" i="54" s="1"/>
  <c r="I53" i="54"/>
  <c r="I80" i="54"/>
  <c r="I147" i="54"/>
  <c r="H270" i="54"/>
  <c r="H273" i="54" s="1"/>
  <c r="H275" i="54" s="1"/>
  <c r="I187" i="54"/>
  <c r="I227" i="54"/>
  <c r="N14" i="58" l="1"/>
  <c r="S14" i="58"/>
  <c r="K11" i="65"/>
  <c r="K10" i="65" s="1"/>
  <c r="H155" i="54"/>
  <c r="M22" i="75"/>
  <c r="H195" i="54"/>
  <c r="I195" i="54" s="1"/>
  <c r="I196" i="54" s="1"/>
  <c r="M23" i="75"/>
  <c r="H165" i="54"/>
  <c r="I165" i="54" s="1"/>
  <c r="I166" i="54" s="1"/>
  <c r="M13" i="75"/>
  <c r="H175" i="54"/>
  <c r="I175" i="54" s="1"/>
  <c r="I176" i="54" s="1"/>
  <c r="H245" i="54"/>
  <c r="I245" i="54" s="1"/>
  <c r="I246" i="54" s="1"/>
  <c r="H205" i="54"/>
  <c r="I205" i="54" s="1"/>
  <c r="I206" i="54" s="1"/>
  <c r="H49" i="54"/>
  <c r="M26" i="75"/>
  <c r="H235" i="54"/>
  <c r="M16" i="75"/>
  <c r="H78" i="54"/>
  <c r="M11" i="75"/>
  <c r="K27" i="75"/>
  <c r="H58" i="54"/>
  <c r="O14" i="58"/>
  <c r="L27" i="75"/>
  <c r="P29" i="58" s="1"/>
  <c r="M15" i="75"/>
  <c r="H255" i="54"/>
  <c r="H215" i="54"/>
  <c r="H88" i="54"/>
  <c r="E44" i="78"/>
  <c r="J23" i="58"/>
  <c r="D44" i="78" s="1"/>
  <c r="I49" i="54"/>
  <c r="H98" i="54"/>
  <c r="H108" i="54"/>
  <c r="H68" i="54"/>
  <c r="H225" i="54"/>
  <c r="H185" i="54"/>
  <c r="M24" i="75"/>
  <c r="H38" i="54"/>
  <c r="H120" i="54"/>
  <c r="I37" i="54"/>
  <c r="H27" i="75"/>
  <c r="H166" i="54" l="1"/>
  <c r="I155" i="54"/>
  <c r="I156" i="54" s="1"/>
  <c r="H156" i="54"/>
  <c r="H196" i="54"/>
  <c r="O48" i="91"/>
  <c r="M17" i="71" s="1"/>
  <c r="M19" i="71" s="1"/>
  <c r="H48" i="91"/>
  <c r="H52" i="91" s="1"/>
  <c r="P63" i="91"/>
  <c r="P66" i="91" s="1"/>
  <c r="P67" i="91" s="1"/>
  <c r="G48" i="91"/>
  <c r="E17" i="71" s="1"/>
  <c r="E19" i="71" s="1"/>
  <c r="G63" i="91"/>
  <c r="G66" i="91" s="1"/>
  <c r="G67" i="91" s="1"/>
  <c r="P48" i="91"/>
  <c r="N17" i="71" s="1"/>
  <c r="N19" i="71" s="1"/>
  <c r="H63" i="91"/>
  <c r="H66" i="91" s="1"/>
  <c r="H67" i="91" s="1"/>
  <c r="O63" i="91"/>
  <c r="O66" i="91" s="1"/>
  <c r="O67" i="91" s="1"/>
  <c r="H246" i="54"/>
  <c r="L23" i="58"/>
  <c r="H206" i="54"/>
  <c r="I48" i="91"/>
  <c r="I52" i="91" s="1"/>
  <c r="I63" i="91"/>
  <c r="I66" i="91" s="1"/>
  <c r="I67" i="91" s="1"/>
  <c r="H176" i="54"/>
  <c r="J48" i="91"/>
  <c r="J50" i="91" s="1"/>
  <c r="K63" i="91"/>
  <c r="K66" i="91" s="1"/>
  <c r="K67" i="91" s="1"/>
  <c r="J63" i="91"/>
  <c r="J66" i="91" s="1"/>
  <c r="J67" i="91" s="1"/>
  <c r="Q47" i="91"/>
  <c r="I235" i="54"/>
  <c r="I236" i="54" s="1"/>
  <c r="H236" i="54"/>
  <c r="K48" i="91"/>
  <c r="K50" i="91" s="1"/>
  <c r="L48" i="91"/>
  <c r="L52" i="91" s="1"/>
  <c r="L63" i="91"/>
  <c r="L66" i="91" s="1"/>
  <c r="L67" i="91" s="1"/>
  <c r="Q46" i="91"/>
  <c r="E48" i="91"/>
  <c r="E50" i="91" s="1"/>
  <c r="M48" i="91"/>
  <c r="M52" i="91" s="1"/>
  <c r="M63" i="91"/>
  <c r="M66" i="91" s="1"/>
  <c r="M67" i="91" s="1"/>
  <c r="F48" i="91"/>
  <c r="D17" i="71" s="1"/>
  <c r="D19" i="71" s="1"/>
  <c r="N48" i="91"/>
  <c r="N50" i="91" s="1"/>
  <c r="F63" i="91"/>
  <c r="F66" i="91" s="1"/>
  <c r="F67" i="91" s="1"/>
  <c r="N63" i="91"/>
  <c r="N66" i="91" s="1"/>
  <c r="N67" i="91" s="1"/>
  <c r="I78" i="54"/>
  <c r="I79" i="54" s="1"/>
  <c r="H79" i="54"/>
  <c r="I98" i="54"/>
  <c r="I99" i="54" s="1"/>
  <c r="H99" i="54"/>
  <c r="Q54" i="91"/>
  <c r="K29" i="58"/>
  <c r="I185" i="54"/>
  <c r="I186" i="54" s="1"/>
  <c r="H186" i="54"/>
  <c r="P14" i="58"/>
  <c r="R14" i="58"/>
  <c r="I38" i="54"/>
  <c r="I39" i="54" s="1"/>
  <c r="H121" i="54"/>
  <c r="H122" i="54" s="1"/>
  <c r="H39" i="54"/>
  <c r="I225" i="54"/>
  <c r="I226" i="54" s="1"/>
  <c r="H226" i="54"/>
  <c r="I68" i="54"/>
  <c r="I69" i="54" s="1"/>
  <c r="H69" i="54"/>
  <c r="I58" i="54"/>
  <c r="I59" i="54" s="1"/>
  <c r="H59" i="54"/>
  <c r="E63" i="91"/>
  <c r="Q53" i="91"/>
  <c r="C21" i="72" s="1"/>
  <c r="J21" i="72" s="1"/>
  <c r="I108" i="54"/>
  <c r="I109" i="54" s="1"/>
  <c r="H109" i="54"/>
  <c r="I88" i="54"/>
  <c r="I89" i="54" s="1"/>
  <c r="H89" i="54"/>
  <c r="I215" i="54"/>
  <c r="I216" i="54" s="1"/>
  <c r="H216" i="54"/>
  <c r="M27" i="75"/>
  <c r="O29" i="58"/>
  <c r="Q29" i="58" s="1"/>
  <c r="F44" i="78"/>
  <c r="L44" i="78"/>
  <c r="G44" i="78"/>
  <c r="I255" i="54"/>
  <c r="I256" i="54" s="1"/>
  <c r="H256" i="54"/>
  <c r="O52" i="91" l="1"/>
  <c r="H50" i="91"/>
  <c r="G52" i="91"/>
  <c r="F17" i="71"/>
  <c r="F19" i="71" s="1"/>
  <c r="I50" i="91"/>
  <c r="O50" i="91"/>
  <c r="G50" i="91"/>
  <c r="P52" i="91"/>
  <c r="G17" i="71"/>
  <c r="G19" i="71" s="1"/>
  <c r="P50" i="91"/>
  <c r="H17" i="71"/>
  <c r="H19" i="71" s="1"/>
  <c r="L50" i="91"/>
  <c r="J52" i="91"/>
  <c r="F52" i="91"/>
  <c r="J17" i="71"/>
  <c r="J19" i="71" s="1"/>
  <c r="E52" i="91"/>
  <c r="F50" i="91"/>
  <c r="L17" i="71"/>
  <c r="L19" i="71" s="1"/>
  <c r="C17" i="71"/>
  <c r="C19" i="71" s="1"/>
  <c r="N52" i="91"/>
  <c r="Q48" i="91"/>
  <c r="G21" i="72" s="1"/>
  <c r="G23" i="72" s="1"/>
  <c r="I17" i="71"/>
  <c r="I19" i="71" s="1"/>
  <c r="K17" i="71"/>
  <c r="K19" i="71" s="1"/>
  <c r="K52" i="91"/>
  <c r="M50" i="91"/>
  <c r="K21" i="72"/>
  <c r="K23" i="72" s="1"/>
  <c r="J23" i="72"/>
  <c r="E50" i="78"/>
  <c r="J29" i="58"/>
  <c r="D50" i="78" s="1"/>
  <c r="E66" i="91"/>
  <c r="E67" i="91" s="1"/>
  <c r="Q63" i="91"/>
  <c r="Q66" i="91" s="1"/>
  <c r="Q67" i="91" s="1"/>
  <c r="N29" i="58"/>
  <c r="R29" i="58" s="1"/>
  <c r="L29" i="58" l="1"/>
  <c r="Q52" i="91"/>
  <c r="F21" i="72" s="1"/>
  <c r="O17" i="71"/>
  <c r="O19" i="71" s="1"/>
  <c r="Q50" i="91"/>
  <c r="D21" i="72" s="1"/>
  <c r="N21" i="72"/>
  <c r="E54" i="78" s="1"/>
  <c r="F50" i="78"/>
  <c r="G50" i="78"/>
  <c r="L50" i="78"/>
  <c r="N23" i="72" l="1"/>
  <c r="R67" i="91" s="1"/>
  <c r="F54" i="78"/>
  <c r="L54" i="78"/>
  <c r="L56" i="78" s="1"/>
  <c r="I144" i="54" l="1"/>
  <c r="H267" i="54"/>
  <c r="H145" i="54"/>
  <c r="I145" i="54" l="1"/>
  <c r="I146" i="54" s="1"/>
  <c r="H268" i="54"/>
  <c r="H269" i="54" s="1"/>
  <c r="H146" i="54"/>
  <c r="L24" i="54" l="1"/>
  <c r="E39" i="78" l="1"/>
  <c r="J14" i="65"/>
  <c r="K17" i="65"/>
  <c r="D39" i="78" l="1"/>
  <c r="L39" i="78" s="1"/>
  <c r="E38" i="78"/>
  <c r="K13" i="58"/>
  <c r="S29" i="58" l="1"/>
  <c r="S27" i="77" l="1"/>
  <c r="W23" i="58" s="1"/>
  <c r="Q27" i="77"/>
  <c r="U23" i="58" s="1"/>
  <c r="O27" i="77"/>
  <c r="S23" i="58" s="1"/>
  <c r="P27" i="77"/>
  <c r="T23" i="58" s="1"/>
  <c r="R27" i="77"/>
  <c r="V23" i="58" s="1"/>
  <c r="T29" i="58"/>
  <c r="U29" i="58"/>
  <c r="W29" i="58" l="1"/>
  <c r="V29" i="58"/>
  <c r="P14" i="65" l="1"/>
  <c r="P17" i="65" s="1"/>
  <c r="P13" i="58" s="1"/>
  <c r="O17" i="65"/>
  <c r="O13" i="58" s="1"/>
  <c r="Q14" i="65" l="1"/>
  <c r="Q17" i="65" s="1"/>
  <c r="Q13" i="58"/>
  <c r="N14" i="65" l="1"/>
  <c r="S14" i="65"/>
  <c r="L13" i="66"/>
  <c r="T14" i="65" l="1"/>
  <c r="N13" i="66"/>
  <c r="P13" i="66" l="1"/>
  <c r="U14" i="65"/>
  <c r="T13" i="66" l="1"/>
  <c r="W14" i="65"/>
  <c r="R13" i="66"/>
  <c r="V14" i="65"/>
  <c r="D14" i="66" l="1"/>
  <c r="E14" i="66"/>
  <c r="F14" i="66" l="1"/>
  <c r="E16" i="66" l="1"/>
  <c r="D16" i="66"/>
  <c r="F16" i="66" l="1"/>
  <c r="F17" i="65" l="1"/>
  <c r="H11" i="65"/>
  <c r="H17" i="65" s="1"/>
  <c r="F10" i="65"/>
  <c r="H10" i="65" s="1"/>
  <c r="D11" i="78" l="1"/>
  <c r="F13" i="58"/>
  <c r="F10" i="63" l="1"/>
  <c r="H13" i="58"/>
  <c r="G10" i="66"/>
  <c r="G14" i="66" s="1"/>
  <c r="F11" i="78"/>
  <c r="G11" i="78"/>
  <c r="H11" i="78" s="1"/>
  <c r="G15" i="66" s="1"/>
  <c r="L11" i="78" l="1"/>
  <c r="G16" i="66"/>
  <c r="N11" i="79" l="1"/>
  <c r="O11" i="79" s="1"/>
  <c r="C57" i="119" l="1"/>
  <c r="C89" i="119" s="1"/>
  <c r="C121" i="119" s="1"/>
  <c r="C153" i="119" s="1"/>
  <c r="C185" i="119" s="1"/>
  <c r="C217" i="119" s="1"/>
  <c r="C249" i="119" s="1"/>
  <c r="C47" i="119" l="1"/>
  <c r="C79" i="119" s="1"/>
  <c r="C111" i="119" s="1"/>
  <c r="C143" i="119" s="1"/>
  <c r="C175" i="119" s="1"/>
  <c r="C207" i="119" s="1"/>
  <c r="C239" i="119" s="1"/>
  <c r="C52" i="119"/>
  <c r="C84" i="119" s="1"/>
  <c r="C116" i="119" s="1"/>
  <c r="C148" i="119" s="1"/>
  <c r="C180" i="119" s="1"/>
  <c r="C212" i="119" s="1"/>
  <c r="C244" i="119" s="1"/>
  <c r="C51" i="119"/>
  <c r="C83" i="119" s="1"/>
  <c r="C115" i="119" s="1"/>
  <c r="C147" i="119" s="1"/>
  <c r="C179" i="119" s="1"/>
  <c r="C211" i="119" s="1"/>
  <c r="C243" i="119" s="1"/>
  <c r="D44" i="119"/>
  <c r="D76" i="119" s="1"/>
  <c r="D108" i="119" s="1"/>
  <c r="D140" i="119" s="1"/>
  <c r="D172" i="119" s="1"/>
  <c r="D204" i="119" s="1"/>
  <c r="D236" i="119" s="1"/>
  <c r="D43" i="119"/>
  <c r="D75" i="119" s="1"/>
  <c r="D107" i="119" s="1"/>
  <c r="D139" i="119" s="1"/>
  <c r="D171" i="119" s="1"/>
  <c r="D203" i="119" s="1"/>
  <c r="D235" i="119" s="1"/>
  <c r="E42" i="119"/>
  <c r="E74" i="119" s="1"/>
  <c r="E106" i="119" s="1"/>
  <c r="E138" i="119" s="1"/>
  <c r="E170" i="119" s="1"/>
  <c r="E202" i="119" s="1"/>
  <c r="E234" i="119" s="1"/>
  <c r="E50" i="119"/>
  <c r="E82" i="119" s="1"/>
  <c r="E114" i="119" s="1"/>
  <c r="E146" i="119" s="1"/>
  <c r="E178" i="119" s="1"/>
  <c r="E210" i="119" s="1"/>
  <c r="E242" i="119" s="1"/>
  <c r="D47" i="119"/>
  <c r="D79" i="119" s="1"/>
  <c r="D111" i="119" s="1"/>
  <c r="D143" i="119" s="1"/>
  <c r="D175" i="119" s="1"/>
  <c r="D207" i="119" s="1"/>
  <c r="D239" i="119" s="1"/>
  <c r="D51" i="119"/>
  <c r="D83" i="119" s="1"/>
  <c r="D115" i="119" s="1"/>
  <c r="D147" i="119" s="1"/>
  <c r="D179" i="119" s="1"/>
  <c r="D211" i="119" s="1"/>
  <c r="D243" i="119" s="1"/>
  <c r="C43" i="119"/>
  <c r="C75" i="119" s="1"/>
  <c r="C107" i="119" s="1"/>
  <c r="C139" i="119" s="1"/>
  <c r="C171" i="119" s="1"/>
  <c r="C203" i="119" s="1"/>
  <c r="C235" i="119" s="1"/>
  <c r="C53" i="119"/>
  <c r="C85" i="119" s="1"/>
  <c r="C117" i="119" s="1"/>
  <c r="C149" i="119" s="1"/>
  <c r="C181" i="119" s="1"/>
  <c r="C213" i="119" s="1"/>
  <c r="C245" i="119" s="1"/>
  <c r="C48" i="119"/>
  <c r="C80" i="119" s="1"/>
  <c r="C112" i="119" s="1"/>
  <c r="C144" i="119" s="1"/>
  <c r="C176" i="119" s="1"/>
  <c r="C208" i="119" s="1"/>
  <c r="C240" i="119" s="1"/>
  <c r="C45" i="119"/>
  <c r="C77" i="119" s="1"/>
  <c r="C109" i="119" s="1"/>
  <c r="C141" i="119" s="1"/>
  <c r="C173" i="119" s="1"/>
  <c r="C205" i="119" s="1"/>
  <c r="C237" i="119" s="1"/>
  <c r="D48" i="119"/>
  <c r="D80" i="119" s="1"/>
  <c r="D112" i="119" s="1"/>
  <c r="D144" i="119" s="1"/>
  <c r="D176" i="119" s="1"/>
  <c r="D208" i="119" s="1"/>
  <c r="D240" i="119" s="1"/>
  <c r="E46" i="119" l="1"/>
  <c r="E78" i="119" s="1"/>
  <c r="E110" i="119" s="1"/>
  <c r="E142" i="119" s="1"/>
  <c r="E174" i="119" s="1"/>
  <c r="E206" i="119" s="1"/>
  <c r="E238" i="119" s="1"/>
  <c r="F43" i="119"/>
  <c r="H11" i="119"/>
  <c r="F37" i="119"/>
  <c r="D52" i="119"/>
  <c r="D84" i="119" s="1"/>
  <c r="D116" i="119" s="1"/>
  <c r="D148" i="119" s="1"/>
  <c r="D180" i="119" s="1"/>
  <c r="D212" i="119" s="1"/>
  <c r="D244" i="119" s="1"/>
  <c r="D53" i="119"/>
  <c r="D85" i="119" s="1"/>
  <c r="D117" i="119" s="1"/>
  <c r="D149" i="119" s="1"/>
  <c r="D181" i="119" s="1"/>
  <c r="D213" i="119" s="1"/>
  <c r="D245" i="119" s="1"/>
  <c r="D45" i="119"/>
  <c r="D77" i="119" s="1"/>
  <c r="D109" i="119" s="1"/>
  <c r="D141" i="119" s="1"/>
  <c r="D173" i="119" s="1"/>
  <c r="D205" i="119" s="1"/>
  <c r="D237" i="119" s="1"/>
  <c r="C44" i="119"/>
  <c r="C76" i="119" s="1"/>
  <c r="C108" i="119" s="1"/>
  <c r="C140" i="119" s="1"/>
  <c r="C172" i="119" s="1"/>
  <c r="C204" i="119" s="1"/>
  <c r="C236" i="119" s="1"/>
  <c r="D49" i="119"/>
  <c r="D81" i="119" s="1"/>
  <c r="D113" i="119" s="1"/>
  <c r="D145" i="119" s="1"/>
  <c r="D177" i="119" s="1"/>
  <c r="D209" i="119" s="1"/>
  <c r="D241" i="119" s="1"/>
  <c r="C49" i="119"/>
  <c r="C81" i="119" s="1"/>
  <c r="C113" i="119" s="1"/>
  <c r="C145" i="119" s="1"/>
  <c r="C177" i="119" s="1"/>
  <c r="C209" i="119" s="1"/>
  <c r="C241" i="119" s="1"/>
  <c r="N11" i="119" l="1"/>
  <c r="N37" i="119" s="1"/>
  <c r="H37" i="119"/>
  <c r="H43" i="119"/>
  <c r="F75" i="119"/>
  <c r="F69" i="119"/>
  <c r="N43" i="119" l="1"/>
  <c r="N69" i="119" s="1"/>
  <c r="H69" i="119"/>
  <c r="F107" i="119"/>
  <c r="H75" i="119"/>
  <c r="F101" i="119"/>
  <c r="N75" i="119" l="1"/>
  <c r="N101" i="119" s="1"/>
  <c r="H101" i="119"/>
  <c r="F139" i="119"/>
  <c r="H107" i="119"/>
  <c r="F133" i="119"/>
  <c r="N107" i="119" l="1"/>
  <c r="N133" i="119" s="1"/>
  <c r="H133" i="119"/>
  <c r="H139" i="119"/>
  <c r="F171" i="119"/>
  <c r="F165" i="119"/>
  <c r="F203" i="119" l="1"/>
  <c r="H171" i="119"/>
  <c r="F197" i="119"/>
  <c r="N139" i="119"/>
  <c r="N165" i="119" s="1"/>
  <c r="H165" i="119"/>
  <c r="N171" i="119" l="1"/>
  <c r="N197" i="119" s="1"/>
  <c r="H197" i="119"/>
  <c r="F235" i="119"/>
  <c r="H203" i="119"/>
  <c r="F229" i="119"/>
  <c r="H235" i="119" l="1"/>
  <c r="F261" i="119"/>
  <c r="N203" i="119"/>
  <c r="N229" i="119" s="1"/>
  <c r="H229" i="119"/>
  <c r="N235" i="119" l="1"/>
  <c r="N261" i="119" s="1"/>
  <c r="H261" i="119"/>
  <c r="E56" i="116" l="1"/>
  <c r="E55" i="116"/>
  <c r="E51" i="116"/>
  <c r="E50" i="116"/>
  <c r="E48" i="116"/>
  <c r="E47" i="116"/>
  <c r="E44" i="116"/>
  <c r="E43" i="116"/>
  <c r="E42" i="116"/>
  <c r="O55" i="116"/>
  <c r="O53" i="116"/>
  <c r="O49" i="116"/>
  <c r="O47" i="116"/>
  <c r="O45" i="116"/>
  <c r="O41" i="116"/>
  <c r="J56" i="116"/>
  <c r="J55" i="116"/>
  <c r="J54" i="116"/>
  <c r="J51" i="116"/>
  <c r="J50" i="116"/>
  <c r="J49" i="116"/>
  <c r="J48" i="116"/>
  <c r="J47" i="116"/>
  <c r="J46" i="116"/>
  <c r="J43" i="116"/>
  <c r="J42" i="116"/>
  <c r="J41" i="116"/>
  <c r="J44" i="116" l="1"/>
  <c r="J52" i="116"/>
  <c r="J45" i="116"/>
  <c r="J53" i="116"/>
  <c r="O43" i="116"/>
  <c r="O51" i="116"/>
  <c r="E41" i="116"/>
  <c r="E49" i="116"/>
  <c r="E46" i="116"/>
  <c r="E53" i="116"/>
  <c r="J33" i="103"/>
  <c r="J40" i="116"/>
  <c r="J57" i="116" s="1"/>
  <c r="Q12" i="93" s="1"/>
  <c r="Q14" i="93" s="1"/>
  <c r="J57" i="70"/>
  <c r="T33" i="103"/>
  <c r="O42" i="116"/>
  <c r="O50" i="116"/>
  <c r="O54" i="116"/>
  <c r="E45" i="116"/>
  <c r="E52" i="116"/>
  <c r="E40" i="116"/>
  <c r="E57" i="70"/>
  <c r="O40" i="116"/>
  <c r="O57" i="70"/>
  <c r="O46" i="116"/>
  <c r="O52" i="116"/>
  <c r="O33" i="103"/>
  <c r="O44" i="116"/>
  <c r="O48" i="116"/>
  <c r="O56" i="116"/>
  <c r="E54" i="116"/>
  <c r="E57" i="116" l="1"/>
  <c r="P12" i="93" s="1"/>
  <c r="P14" i="93" s="1"/>
  <c r="T17" i="116"/>
  <c r="T27" i="116"/>
  <c r="O57" i="116"/>
  <c r="R12" i="93" s="1"/>
  <c r="R14" i="93" s="1"/>
  <c r="T15" i="116"/>
  <c r="T29" i="116"/>
  <c r="P15" i="93"/>
  <c r="N17" i="54"/>
  <c r="E56" i="55"/>
  <c r="T19" i="116"/>
  <c r="T25" i="116"/>
  <c r="Q15" i="93"/>
  <c r="O17" i="54"/>
  <c r="F56" i="55"/>
  <c r="T16" i="116"/>
  <c r="T20" i="116"/>
  <c r="T24" i="116"/>
  <c r="T26" i="116"/>
  <c r="T28" i="116"/>
  <c r="T30" i="116"/>
  <c r="T21" i="116"/>
  <c r="T23" i="116"/>
  <c r="T31" i="70"/>
  <c r="T14" i="116"/>
  <c r="T31" i="116" s="1"/>
  <c r="O12" i="93" s="1"/>
  <c r="O14" i="93" s="1"/>
  <c r="T18" i="116"/>
  <c r="T22" i="116"/>
  <c r="R15" i="93" l="1"/>
  <c r="G56" i="55"/>
  <c r="P17" i="54"/>
  <c r="O15" i="93"/>
  <c r="D56" i="55"/>
  <c r="M17" i="54"/>
  <c r="E30" i="116" l="1"/>
  <c r="E29" i="116"/>
  <c r="E28" i="116"/>
  <c r="E27" i="116"/>
  <c r="E26" i="116"/>
  <c r="E25" i="116"/>
  <c r="E24" i="116"/>
  <c r="E23" i="116"/>
  <c r="E22" i="116"/>
  <c r="E21" i="116"/>
  <c r="E20" i="116"/>
  <c r="E19" i="116"/>
  <c r="E18" i="116"/>
  <c r="E17" i="116"/>
  <c r="E16" i="116"/>
  <c r="E15" i="116"/>
  <c r="U57" i="70" l="1"/>
  <c r="U31" i="70"/>
  <c r="F57" i="70"/>
  <c r="P57" i="70"/>
  <c r="U16" i="116"/>
  <c r="K57" i="70"/>
  <c r="T57" i="70"/>
  <c r="E31" i="70"/>
  <c r="E12" i="93" s="1"/>
  <c r="E14" i="116"/>
  <c r="E31" i="116" s="1"/>
  <c r="U26" i="116"/>
  <c r="F86" i="103"/>
  <c r="F85" i="103"/>
  <c r="F84" i="103"/>
  <c r="F83" i="103"/>
  <c r="F82" i="103"/>
  <c r="F81" i="103"/>
  <c r="F80" i="103"/>
  <c r="F79" i="103"/>
  <c r="F78" i="103"/>
  <c r="F77" i="103"/>
  <c r="F76" i="103"/>
  <c r="F75" i="103"/>
  <c r="F74" i="103"/>
  <c r="F73" i="103"/>
  <c r="F72" i="103"/>
  <c r="F71" i="103"/>
  <c r="F70" i="103"/>
  <c r="T56" i="116"/>
  <c r="T55" i="116"/>
  <c r="T54" i="116"/>
  <c r="T53" i="116"/>
  <c r="T52" i="116"/>
  <c r="T51" i="116"/>
  <c r="T50" i="116"/>
  <c r="T49" i="116"/>
  <c r="T48" i="116"/>
  <c r="T47" i="116"/>
  <c r="T46" i="116"/>
  <c r="T45" i="116"/>
  <c r="T44" i="116"/>
  <c r="T43" i="116"/>
  <c r="T42" i="116"/>
  <c r="T41" i="116"/>
  <c r="U56" i="116"/>
  <c r="U55" i="116"/>
  <c r="U54" i="116"/>
  <c r="U53" i="116"/>
  <c r="U52" i="116"/>
  <c r="U51" i="116"/>
  <c r="U50" i="116"/>
  <c r="U49" i="116"/>
  <c r="U48" i="116"/>
  <c r="U47" i="116"/>
  <c r="U46" i="116"/>
  <c r="U45" i="116"/>
  <c r="U44" i="116"/>
  <c r="U43" i="116"/>
  <c r="U42" i="116"/>
  <c r="U41" i="116"/>
  <c r="U40" i="116"/>
  <c r="P56" i="116"/>
  <c r="P55" i="116"/>
  <c r="P54" i="116"/>
  <c r="P53" i="116"/>
  <c r="P52" i="116"/>
  <c r="P51" i="116"/>
  <c r="P50" i="116"/>
  <c r="P49" i="116"/>
  <c r="P48" i="116"/>
  <c r="P47" i="116"/>
  <c r="P46" i="116"/>
  <c r="P45" i="116"/>
  <c r="P44" i="116"/>
  <c r="P43" i="116"/>
  <c r="P42" i="116"/>
  <c r="P41" i="116"/>
  <c r="P40" i="116"/>
  <c r="K56" i="116"/>
  <c r="K55" i="116"/>
  <c r="K54" i="116"/>
  <c r="K53" i="116"/>
  <c r="K52" i="116"/>
  <c r="K51" i="116"/>
  <c r="K50" i="116"/>
  <c r="K49" i="116"/>
  <c r="K48" i="116"/>
  <c r="K47" i="116"/>
  <c r="K46" i="116"/>
  <c r="K45" i="116"/>
  <c r="K44" i="116"/>
  <c r="K43" i="116"/>
  <c r="K42" i="116"/>
  <c r="K41" i="116"/>
  <c r="K40" i="116"/>
  <c r="F56" i="116"/>
  <c r="F55" i="116"/>
  <c r="F54" i="116"/>
  <c r="F53" i="116"/>
  <c r="F52" i="116"/>
  <c r="F51" i="116"/>
  <c r="F50" i="116"/>
  <c r="F49" i="116"/>
  <c r="F48" i="116"/>
  <c r="F47" i="116"/>
  <c r="F46" i="116"/>
  <c r="F45" i="116"/>
  <c r="F44" i="116"/>
  <c r="F43" i="116"/>
  <c r="F42" i="116"/>
  <c r="F41" i="116"/>
  <c r="F40" i="116"/>
  <c r="K15" i="116"/>
  <c r="K16" i="116"/>
  <c r="K17" i="116"/>
  <c r="K18" i="116"/>
  <c r="K19" i="116"/>
  <c r="K20" i="116"/>
  <c r="K21" i="116"/>
  <c r="K22" i="116"/>
  <c r="K23" i="116"/>
  <c r="K24" i="116"/>
  <c r="K25" i="116"/>
  <c r="K26" i="116"/>
  <c r="K27" i="116"/>
  <c r="K28" i="116"/>
  <c r="K29" i="116"/>
  <c r="K30" i="116"/>
  <c r="J15" i="116"/>
  <c r="J16" i="116"/>
  <c r="J17" i="116"/>
  <c r="J18" i="116"/>
  <c r="J19" i="116"/>
  <c r="J20" i="116"/>
  <c r="J21" i="116"/>
  <c r="J22" i="116"/>
  <c r="J23" i="116"/>
  <c r="J24" i="116"/>
  <c r="J25" i="116"/>
  <c r="J26" i="116"/>
  <c r="J27" i="116"/>
  <c r="J28" i="116"/>
  <c r="J29" i="116"/>
  <c r="J30" i="116"/>
  <c r="F15" i="116"/>
  <c r="F18" i="116"/>
  <c r="F19" i="116"/>
  <c r="F23" i="116"/>
  <c r="F24" i="116"/>
  <c r="F25" i="116"/>
  <c r="F30" i="116"/>
  <c r="U28" i="116" l="1"/>
  <c r="U19" i="116"/>
  <c r="F57" i="116"/>
  <c r="U18" i="116"/>
  <c r="U17" i="116"/>
  <c r="Y33" i="103"/>
  <c r="U27" i="116"/>
  <c r="U22" i="116"/>
  <c r="K57" i="116"/>
  <c r="U24" i="116"/>
  <c r="F130" i="70"/>
  <c r="F22" i="116"/>
  <c r="F130" i="116" s="1"/>
  <c r="F31" i="70"/>
  <c r="F122" i="70"/>
  <c r="F14" i="116"/>
  <c r="H23" i="103"/>
  <c r="I23" i="103" s="1"/>
  <c r="D77" i="103"/>
  <c r="E51" i="103"/>
  <c r="U30" i="116"/>
  <c r="U14" i="116"/>
  <c r="F136" i="70"/>
  <c r="F28" i="116"/>
  <c r="F136" i="116" s="1"/>
  <c r="U57" i="116"/>
  <c r="F134" i="70"/>
  <c r="F26" i="116"/>
  <c r="F134" i="116" s="1"/>
  <c r="D80" i="103"/>
  <c r="H26" i="103"/>
  <c r="I26" i="103" s="1"/>
  <c r="E54" i="103"/>
  <c r="U15" i="116"/>
  <c r="F125" i="70"/>
  <c r="F17" i="116"/>
  <c r="F125" i="116" s="1"/>
  <c r="D73" i="103"/>
  <c r="H19" i="103"/>
  <c r="I19" i="103" s="1"/>
  <c r="E47" i="103"/>
  <c r="D81" i="103"/>
  <c r="H27" i="103"/>
  <c r="I27" i="103" s="1"/>
  <c r="E55" i="103"/>
  <c r="E15" i="93"/>
  <c r="U29" i="116"/>
  <c r="F124" i="70"/>
  <c r="F16" i="116"/>
  <c r="F124" i="116" s="1"/>
  <c r="U33" i="103"/>
  <c r="D74" i="103"/>
  <c r="H20" i="103"/>
  <c r="I20" i="103" s="1"/>
  <c r="E48" i="103"/>
  <c r="D82" i="103"/>
  <c r="H28" i="103"/>
  <c r="I28" i="103" s="1"/>
  <c r="E56" i="103"/>
  <c r="F12" i="93"/>
  <c r="F14" i="93" s="1"/>
  <c r="E14" i="93"/>
  <c r="U21" i="116"/>
  <c r="F87" i="103"/>
  <c r="D76" i="103"/>
  <c r="H22" i="103"/>
  <c r="I22" i="103" s="1"/>
  <c r="E50" i="103"/>
  <c r="H30" i="103"/>
  <c r="I30" i="103" s="1"/>
  <c r="D84" i="103"/>
  <c r="E58" i="103"/>
  <c r="F137" i="70"/>
  <c r="F29" i="116"/>
  <c r="F137" i="116" s="1"/>
  <c r="F129" i="70"/>
  <c r="F21" i="116"/>
  <c r="F129" i="116" s="1"/>
  <c r="J14" i="116"/>
  <c r="J31" i="116" s="1"/>
  <c r="J31" i="70"/>
  <c r="H12" i="93" s="1"/>
  <c r="H31" i="103"/>
  <c r="I31" i="103" s="1"/>
  <c r="E59" i="103"/>
  <c r="D85" i="103"/>
  <c r="F20" i="116"/>
  <c r="F128" i="116" s="1"/>
  <c r="F128" i="70"/>
  <c r="K14" i="116"/>
  <c r="K31" i="116" s="1"/>
  <c r="K31" i="70"/>
  <c r="H16" i="103"/>
  <c r="D70" i="103"/>
  <c r="E44" i="103"/>
  <c r="D78" i="103"/>
  <c r="H24" i="103"/>
  <c r="I24" i="103" s="1"/>
  <c r="E52" i="103"/>
  <c r="D86" i="103"/>
  <c r="H32" i="103"/>
  <c r="I32" i="103" s="1"/>
  <c r="E60" i="103"/>
  <c r="F27" i="116"/>
  <c r="F135" i="116" s="1"/>
  <c r="F135" i="70"/>
  <c r="K33" i="103"/>
  <c r="D71" i="103"/>
  <c r="H17" i="103"/>
  <c r="I17" i="103" s="1"/>
  <c r="E45" i="103"/>
  <c r="D79" i="103"/>
  <c r="H25" i="103"/>
  <c r="I25" i="103" s="1"/>
  <c r="E53" i="103"/>
  <c r="U23" i="116"/>
  <c r="P33" i="103"/>
  <c r="D72" i="103"/>
  <c r="H18" i="103"/>
  <c r="I18" i="103" s="1"/>
  <c r="E46" i="103"/>
  <c r="P57" i="116"/>
  <c r="Z33" i="103"/>
  <c r="D75" i="103"/>
  <c r="H21" i="103"/>
  <c r="I21" i="103" s="1"/>
  <c r="E49" i="103"/>
  <c r="D83" i="103"/>
  <c r="H29" i="103"/>
  <c r="I29" i="103" s="1"/>
  <c r="E57" i="103"/>
  <c r="T40" i="116"/>
  <c r="T57" i="116" s="1"/>
  <c r="S12" i="93" s="1"/>
  <c r="S14" i="93" s="1"/>
  <c r="U25" i="116"/>
  <c r="U20" i="116"/>
  <c r="S15" i="93" l="1"/>
  <c r="H56" i="55"/>
  <c r="Q17" i="54"/>
  <c r="M25" i="103"/>
  <c r="N25" i="103" s="1"/>
  <c r="H51" i="103"/>
  <c r="I51" i="103" s="1"/>
  <c r="I77" i="103" s="1"/>
  <c r="E77" i="103"/>
  <c r="H77" i="103" s="1"/>
  <c r="H46" i="103"/>
  <c r="I46" i="103" s="1"/>
  <c r="I72" i="103" s="1"/>
  <c r="E72" i="103"/>
  <c r="H72" i="103" s="1"/>
  <c r="I16" i="103"/>
  <c r="H33" i="103"/>
  <c r="H56" i="103"/>
  <c r="I56" i="103" s="1"/>
  <c r="E82" i="103"/>
  <c r="H82" i="103" s="1"/>
  <c r="M29" i="103"/>
  <c r="N29" i="103" s="1"/>
  <c r="I83" i="103"/>
  <c r="H50" i="103"/>
  <c r="I50" i="103" s="1"/>
  <c r="I76" i="103" s="1"/>
  <c r="E76" i="103"/>
  <c r="H76" i="103" s="1"/>
  <c r="M22" i="103"/>
  <c r="N22" i="103" s="1"/>
  <c r="M24" i="103"/>
  <c r="N24" i="103" s="1"/>
  <c r="M31" i="103"/>
  <c r="N31" i="103" s="1"/>
  <c r="I85" i="103"/>
  <c r="H47" i="103"/>
  <c r="I47" i="103" s="1"/>
  <c r="I73" i="103" s="1"/>
  <c r="E73" i="103"/>
  <c r="H73" i="103" s="1"/>
  <c r="H57" i="103"/>
  <c r="I57" i="103" s="1"/>
  <c r="E83" i="103"/>
  <c r="H83" i="103" s="1"/>
  <c r="H60" i="103"/>
  <c r="I60" i="103" s="1"/>
  <c r="I86" i="103" s="1"/>
  <c r="E86" i="103"/>
  <c r="H86" i="103" s="1"/>
  <c r="H14" i="93"/>
  <c r="I12" i="93"/>
  <c r="I14" i="93" s="1"/>
  <c r="M30" i="103"/>
  <c r="N30" i="103" s="1"/>
  <c r="M19" i="103"/>
  <c r="N19" i="103" s="1"/>
  <c r="M18" i="103"/>
  <c r="N18" i="103" s="1"/>
  <c r="H45" i="103"/>
  <c r="I45" i="103" s="1"/>
  <c r="E71" i="103"/>
  <c r="H71" i="103" s="1"/>
  <c r="M32" i="103"/>
  <c r="N32" i="103" s="1"/>
  <c r="M28" i="103"/>
  <c r="N28" i="103" s="1"/>
  <c r="I82" i="103"/>
  <c r="M23" i="103"/>
  <c r="N23" i="103" s="1"/>
  <c r="M17" i="103"/>
  <c r="N17" i="103" s="1"/>
  <c r="F31" i="116"/>
  <c r="F122" i="116"/>
  <c r="H49" i="103"/>
  <c r="I49" i="103" s="1"/>
  <c r="E75" i="103"/>
  <c r="H75" i="103" s="1"/>
  <c r="H52" i="103"/>
  <c r="I52" i="103" s="1"/>
  <c r="I78" i="103" s="1"/>
  <c r="E78" i="103"/>
  <c r="H78" i="103" s="1"/>
  <c r="H48" i="103"/>
  <c r="I48" i="103" s="1"/>
  <c r="I74" i="103" s="1"/>
  <c r="E74" i="103"/>
  <c r="H74" i="103" s="1"/>
  <c r="M21" i="103"/>
  <c r="N21" i="103" s="1"/>
  <c r="M20" i="103"/>
  <c r="N20" i="103" s="1"/>
  <c r="H55" i="103"/>
  <c r="I55" i="103" s="1"/>
  <c r="I81" i="103" s="1"/>
  <c r="E81" i="103"/>
  <c r="H81" i="103" s="1"/>
  <c r="D87" i="103"/>
  <c r="M27" i="103"/>
  <c r="N27" i="103" s="1"/>
  <c r="H54" i="103"/>
  <c r="I54" i="103" s="1"/>
  <c r="E80" i="103"/>
  <c r="H80" i="103" s="1"/>
  <c r="U31" i="116"/>
  <c r="H53" i="103"/>
  <c r="I53" i="103" s="1"/>
  <c r="E79" i="103"/>
  <c r="H79" i="103" s="1"/>
  <c r="H44" i="103"/>
  <c r="E70" i="103"/>
  <c r="H70" i="103" s="1"/>
  <c r="E61" i="103"/>
  <c r="H59" i="103"/>
  <c r="I59" i="103" s="1"/>
  <c r="E85" i="103"/>
  <c r="H85" i="103" s="1"/>
  <c r="H58" i="103"/>
  <c r="I58" i="103" s="1"/>
  <c r="E84" i="103"/>
  <c r="H84" i="103" s="1"/>
  <c r="E13" i="55"/>
  <c r="F13" i="55" s="1"/>
  <c r="E17" i="54"/>
  <c r="F17" i="54" s="1"/>
  <c r="M26" i="103"/>
  <c r="N26" i="103" s="1"/>
  <c r="H87" i="103" l="1"/>
  <c r="R17" i="103"/>
  <c r="S17" i="103" s="1"/>
  <c r="H13" i="55"/>
  <c r="I13" i="55" s="1"/>
  <c r="H17" i="54"/>
  <c r="I17" i="54" s="1"/>
  <c r="R29" i="103"/>
  <c r="S29" i="103" s="1"/>
  <c r="N83" i="103"/>
  <c r="J52" i="103"/>
  <c r="J78" i="103" s="1"/>
  <c r="K52" i="103"/>
  <c r="K78" i="103" s="1"/>
  <c r="R23" i="103"/>
  <c r="S23" i="103" s="1"/>
  <c r="R24" i="103"/>
  <c r="S24" i="103" s="1"/>
  <c r="K59" i="103"/>
  <c r="K85" i="103" s="1"/>
  <c r="J59" i="103"/>
  <c r="J85" i="103" s="1"/>
  <c r="M85" i="103" s="1"/>
  <c r="K54" i="103"/>
  <c r="K80" i="103" s="1"/>
  <c r="J54" i="103"/>
  <c r="J80" i="103" s="1"/>
  <c r="M54" i="103"/>
  <c r="N54" i="103" s="1"/>
  <c r="R20" i="103"/>
  <c r="S20" i="103" s="1"/>
  <c r="K49" i="103"/>
  <c r="K75" i="103" s="1"/>
  <c r="J49" i="103"/>
  <c r="J75" i="103" s="1"/>
  <c r="R28" i="103"/>
  <c r="S28" i="103" s="1"/>
  <c r="R25" i="103"/>
  <c r="S25" i="103" s="1"/>
  <c r="I80" i="103"/>
  <c r="I75" i="103"/>
  <c r="H15" i="93"/>
  <c r="R19" i="103"/>
  <c r="S19" i="103" s="1"/>
  <c r="K57" i="103"/>
  <c r="K83" i="103" s="1"/>
  <c r="J57" i="103"/>
  <c r="J83" i="103" s="1"/>
  <c r="M83" i="103" s="1"/>
  <c r="M57" i="103"/>
  <c r="N57" i="103" s="1"/>
  <c r="R22" i="103"/>
  <c r="S22" i="103" s="1"/>
  <c r="N76" i="103"/>
  <c r="I33" i="103"/>
  <c r="M16" i="103"/>
  <c r="R31" i="103"/>
  <c r="S31" i="103" s="1"/>
  <c r="K58" i="103"/>
  <c r="K84" i="103" s="1"/>
  <c r="J58" i="103"/>
  <c r="J84" i="103" s="1"/>
  <c r="M58" i="103"/>
  <c r="N58" i="103" s="1"/>
  <c r="N84" i="103" s="1"/>
  <c r="K55" i="103"/>
  <c r="K81" i="103" s="1"/>
  <c r="J55" i="103"/>
  <c r="J81" i="103" s="1"/>
  <c r="R26" i="103"/>
  <c r="S26" i="103" s="1"/>
  <c r="N80" i="103"/>
  <c r="E87" i="103"/>
  <c r="R27" i="103"/>
  <c r="S27" i="103" s="1"/>
  <c r="R21" i="103"/>
  <c r="S21" i="103" s="1"/>
  <c r="I84" i="103"/>
  <c r="J48" i="103"/>
  <c r="J74" i="103" s="1"/>
  <c r="K48" i="103"/>
  <c r="K74" i="103" s="1"/>
  <c r="M48" i="103"/>
  <c r="N48" i="103" s="1"/>
  <c r="N74" i="103" s="1"/>
  <c r="K53" i="103"/>
  <c r="K79" i="103" s="1"/>
  <c r="J53" i="103"/>
  <c r="J79" i="103" s="1"/>
  <c r="J45" i="103"/>
  <c r="J71" i="103" s="1"/>
  <c r="K45" i="103"/>
  <c r="K71" i="103" s="1"/>
  <c r="M45" i="103"/>
  <c r="N45" i="103" s="1"/>
  <c r="K51" i="103"/>
  <c r="K77" i="103" s="1"/>
  <c r="J51" i="103"/>
  <c r="J77" i="103" s="1"/>
  <c r="M77" i="103" s="1"/>
  <c r="M51" i="103"/>
  <c r="N51" i="103" s="1"/>
  <c r="R18" i="103"/>
  <c r="S18" i="103" s="1"/>
  <c r="J60" i="103"/>
  <c r="J86" i="103" s="1"/>
  <c r="K60" i="103"/>
  <c r="K86" i="103" s="1"/>
  <c r="M60" i="103"/>
  <c r="N60" i="103" s="1"/>
  <c r="J56" i="103"/>
  <c r="J82" i="103" s="1"/>
  <c r="K56" i="103"/>
  <c r="K82" i="103" s="1"/>
  <c r="M56" i="103"/>
  <c r="N56" i="103" s="1"/>
  <c r="N82" i="103" s="1"/>
  <c r="I79" i="103"/>
  <c r="I44" i="103"/>
  <c r="H61" i="103"/>
  <c r="I71" i="103"/>
  <c r="R32" i="103"/>
  <c r="S32" i="103" s="1"/>
  <c r="N86" i="103"/>
  <c r="R30" i="103"/>
  <c r="S30" i="103" s="1"/>
  <c r="J47" i="103"/>
  <c r="J73" i="103" s="1"/>
  <c r="K47" i="103"/>
  <c r="K73" i="103" s="1"/>
  <c r="K50" i="103"/>
  <c r="K76" i="103" s="1"/>
  <c r="J50" i="103"/>
  <c r="J76" i="103" s="1"/>
  <c r="M76" i="103" s="1"/>
  <c r="M50" i="103"/>
  <c r="N50" i="103" s="1"/>
  <c r="J46" i="103"/>
  <c r="J72" i="103" s="1"/>
  <c r="K46" i="103"/>
  <c r="K72" i="103" s="1"/>
  <c r="M46" i="103"/>
  <c r="N46" i="103" s="1"/>
  <c r="N72" i="103" s="1"/>
  <c r="M74" i="103" l="1"/>
  <c r="M71" i="103"/>
  <c r="M78" i="103"/>
  <c r="M86" i="103"/>
  <c r="M84" i="103"/>
  <c r="M75" i="103"/>
  <c r="M53" i="103"/>
  <c r="N53" i="103" s="1"/>
  <c r="O53" i="103" s="1"/>
  <c r="O79" i="103" s="1"/>
  <c r="M79" i="103"/>
  <c r="I61" i="103"/>
  <c r="K44" i="103"/>
  <c r="J44" i="103"/>
  <c r="M44" i="103"/>
  <c r="W32" i="103"/>
  <c r="X32" i="103" s="1"/>
  <c r="O60" i="103"/>
  <c r="O86" i="103" s="1"/>
  <c r="P60" i="103"/>
  <c r="P86" i="103" s="1"/>
  <c r="P45" i="103"/>
  <c r="P71" i="103" s="1"/>
  <c r="O45" i="103"/>
  <c r="O71" i="103" s="1"/>
  <c r="W26" i="103"/>
  <c r="X26" i="103" s="1"/>
  <c r="W31" i="103"/>
  <c r="X31" i="103" s="1"/>
  <c r="M80" i="103"/>
  <c r="W23" i="103"/>
  <c r="X23" i="103" s="1"/>
  <c r="N71" i="103"/>
  <c r="P46" i="103"/>
  <c r="P72" i="103" s="1"/>
  <c r="O46" i="103"/>
  <c r="O72" i="103" s="1"/>
  <c r="P51" i="103"/>
  <c r="P77" i="103" s="1"/>
  <c r="O51" i="103"/>
  <c r="O77" i="103" s="1"/>
  <c r="R51" i="103"/>
  <c r="S51" i="103" s="1"/>
  <c r="S77" i="103" s="1"/>
  <c r="W27" i="103"/>
  <c r="X27" i="103" s="1"/>
  <c r="W22" i="103"/>
  <c r="X22" i="103" s="1"/>
  <c r="W29" i="103"/>
  <c r="X29" i="103" s="1"/>
  <c r="P57" i="103"/>
  <c r="P83" i="103" s="1"/>
  <c r="O57" i="103"/>
  <c r="O83" i="103" s="1"/>
  <c r="R83" i="103" s="1"/>
  <c r="R57" i="103"/>
  <c r="S57" i="103" s="1"/>
  <c r="S83" i="103" s="1"/>
  <c r="N79" i="103"/>
  <c r="W20" i="103"/>
  <c r="X20" i="103" s="1"/>
  <c r="W24" i="103"/>
  <c r="X24" i="103" s="1"/>
  <c r="P50" i="103"/>
  <c r="P76" i="103" s="1"/>
  <c r="O50" i="103"/>
  <c r="O76" i="103" s="1"/>
  <c r="R76" i="103" s="1"/>
  <c r="R50" i="103"/>
  <c r="S50" i="103" s="1"/>
  <c r="M55" i="103"/>
  <c r="N55" i="103" s="1"/>
  <c r="I70" i="103"/>
  <c r="W28" i="103"/>
  <c r="X28" i="103" s="1"/>
  <c r="M52" i="103"/>
  <c r="N52" i="103" s="1"/>
  <c r="W17" i="103"/>
  <c r="X17" i="103" s="1"/>
  <c r="W21" i="103"/>
  <c r="X21" i="103" s="1"/>
  <c r="M73" i="103"/>
  <c r="W18" i="103"/>
  <c r="X18" i="103" s="1"/>
  <c r="P58" i="103"/>
  <c r="P84" i="103" s="1"/>
  <c r="O58" i="103"/>
  <c r="O84" i="103" s="1"/>
  <c r="R84" i="103" s="1"/>
  <c r="R58" i="103"/>
  <c r="S58" i="103" s="1"/>
  <c r="P56" i="103"/>
  <c r="P82" i="103" s="1"/>
  <c r="O56" i="103"/>
  <c r="O82" i="103" s="1"/>
  <c r="M72" i="103"/>
  <c r="W30" i="103"/>
  <c r="X30" i="103" s="1"/>
  <c r="P48" i="103"/>
  <c r="P74" i="103" s="1"/>
  <c r="O48" i="103"/>
  <c r="O74" i="103" s="1"/>
  <c r="R74" i="103" s="1"/>
  <c r="R48" i="103"/>
  <c r="S48" i="103" s="1"/>
  <c r="M82" i="103"/>
  <c r="W25" i="103"/>
  <c r="X25" i="103" s="1"/>
  <c r="O54" i="103"/>
  <c r="O80" i="103" s="1"/>
  <c r="P54" i="103"/>
  <c r="P80" i="103" s="1"/>
  <c r="R54" i="103"/>
  <c r="S54" i="103" s="1"/>
  <c r="S80" i="103" s="1"/>
  <c r="N77" i="103"/>
  <c r="M47" i="103"/>
  <c r="N47" i="103" s="1"/>
  <c r="M81" i="103"/>
  <c r="N16" i="103"/>
  <c r="M33" i="103"/>
  <c r="W19" i="103"/>
  <c r="X19" i="103" s="1"/>
  <c r="M49" i="103"/>
  <c r="N49" i="103" s="1"/>
  <c r="M59" i="103"/>
  <c r="N59" i="103" s="1"/>
  <c r="R56" i="103" l="1"/>
  <c r="S56" i="103" s="1"/>
  <c r="T56" i="103" s="1"/>
  <c r="T82" i="103" s="1"/>
  <c r="W82" i="103" s="1"/>
  <c r="R82" i="103"/>
  <c r="P53" i="103"/>
  <c r="P79" i="103" s="1"/>
  <c r="R45" i="103"/>
  <c r="S45" i="103" s="1"/>
  <c r="S71" i="103" s="1"/>
  <c r="R16" i="103"/>
  <c r="N33" i="103"/>
  <c r="AB25" i="103"/>
  <c r="U56" i="103"/>
  <c r="U82" i="103" s="1"/>
  <c r="I87" i="103"/>
  <c r="AB20" i="103"/>
  <c r="AB22" i="103"/>
  <c r="R86" i="103"/>
  <c r="P47" i="103"/>
  <c r="P73" i="103" s="1"/>
  <c r="O47" i="103"/>
  <c r="O73" i="103" s="1"/>
  <c r="N73" i="103"/>
  <c r="U50" i="103"/>
  <c r="U76" i="103" s="1"/>
  <c r="T50" i="103"/>
  <c r="T76" i="103" s="1"/>
  <c r="W50" i="103"/>
  <c r="X50" i="103" s="1"/>
  <c r="X76" i="103" s="1"/>
  <c r="AB27" i="103"/>
  <c r="P59" i="103"/>
  <c r="P85" i="103" s="1"/>
  <c r="O59" i="103"/>
  <c r="O85" i="103" s="1"/>
  <c r="N85" i="103"/>
  <c r="U58" i="103"/>
  <c r="U84" i="103" s="1"/>
  <c r="T58" i="103"/>
  <c r="T84" i="103" s="1"/>
  <c r="W58" i="103"/>
  <c r="X58" i="103" s="1"/>
  <c r="AB26" i="103"/>
  <c r="N44" i="103"/>
  <c r="N70" i="103" s="1"/>
  <c r="M61" i="103"/>
  <c r="S84" i="103"/>
  <c r="P52" i="103"/>
  <c r="P78" i="103" s="1"/>
  <c r="O52" i="103"/>
  <c r="O78" i="103" s="1"/>
  <c r="N78" i="103"/>
  <c r="R71" i="103"/>
  <c r="J61" i="103"/>
  <c r="J70" i="103"/>
  <c r="J87" i="103" s="1"/>
  <c r="O55" i="103"/>
  <c r="O81" i="103" s="1"/>
  <c r="P55" i="103"/>
  <c r="P81" i="103" s="1"/>
  <c r="N81" i="103"/>
  <c r="AB31" i="103"/>
  <c r="U48" i="103"/>
  <c r="U74" i="103" s="1"/>
  <c r="T48" i="103"/>
  <c r="T74" i="103" s="1"/>
  <c r="W74" i="103" s="1"/>
  <c r="AB21" i="103"/>
  <c r="U57" i="103"/>
  <c r="U83" i="103" s="1"/>
  <c r="T57" i="103"/>
  <c r="T83" i="103" s="1"/>
  <c r="W83" i="103" s="1"/>
  <c r="W57" i="103"/>
  <c r="X57" i="103" s="1"/>
  <c r="X83" i="103" s="1"/>
  <c r="U51" i="103"/>
  <c r="U77" i="103" s="1"/>
  <c r="T51" i="103"/>
  <c r="T77" i="103" s="1"/>
  <c r="W77" i="103" s="1"/>
  <c r="W51" i="103"/>
  <c r="X51" i="103" s="1"/>
  <c r="AB32" i="103"/>
  <c r="P49" i="103"/>
  <c r="P75" i="103" s="1"/>
  <c r="O49" i="103"/>
  <c r="O75" i="103" s="1"/>
  <c r="R49" i="103"/>
  <c r="S49" i="103" s="1"/>
  <c r="N75" i="103"/>
  <c r="U54" i="103"/>
  <c r="U80" i="103" s="1"/>
  <c r="T54" i="103"/>
  <c r="T80" i="103" s="1"/>
  <c r="W80" i="103" s="1"/>
  <c r="W54" i="103"/>
  <c r="X54" i="103" s="1"/>
  <c r="R77" i="103"/>
  <c r="AB19" i="103"/>
  <c r="R80" i="103"/>
  <c r="AB30" i="103"/>
  <c r="S82" i="103"/>
  <c r="AB24" i="103"/>
  <c r="AB29" i="103"/>
  <c r="R46" i="103"/>
  <c r="S46" i="103" s="1"/>
  <c r="AB23" i="103"/>
  <c r="K61" i="103"/>
  <c r="K70" i="103"/>
  <c r="K87" i="103" s="1"/>
  <c r="R79" i="103"/>
  <c r="AB17" i="103"/>
  <c r="AB18" i="103"/>
  <c r="AB28" i="103"/>
  <c r="S74" i="103"/>
  <c r="S76" i="103"/>
  <c r="R72" i="103"/>
  <c r="R60" i="103"/>
  <c r="S60" i="103" s="1"/>
  <c r="T45" i="103" l="1"/>
  <c r="T71" i="103" s="1"/>
  <c r="R52" i="103"/>
  <c r="S52" i="103" s="1"/>
  <c r="W84" i="103"/>
  <c r="W56" i="103"/>
  <c r="X56" i="103" s="1"/>
  <c r="X82" i="103" s="1"/>
  <c r="U45" i="103"/>
  <c r="U71" i="103" s="1"/>
  <c r="R55" i="103"/>
  <c r="S55" i="103" s="1"/>
  <c r="U55" i="103" s="1"/>
  <c r="U81" i="103" s="1"/>
  <c r="R53" i="103"/>
  <c r="S53" i="103" s="1"/>
  <c r="W48" i="103"/>
  <c r="X48" i="103" s="1"/>
  <c r="N87" i="103"/>
  <c r="Z54" i="103"/>
  <c r="Z80" i="103" s="1"/>
  <c r="Y54" i="103"/>
  <c r="Y80" i="103" s="1"/>
  <c r="U46" i="103"/>
  <c r="U72" i="103" s="1"/>
  <c r="T46" i="103"/>
  <c r="T72" i="103" s="1"/>
  <c r="S72" i="103"/>
  <c r="Z48" i="103"/>
  <c r="Z74" i="103" s="1"/>
  <c r="Y48" i="103"/>
  <c r="Y74" i="103" s="1"/>
  <c r="R78" i="103"/>
  <c r="U49" i="103"/>
  <c r="U75" i="103" s="1"/>
  <c r="T49" i="103"/>
  <c r="T75" i="103" s="1"/>
  <c r="S75" i="103"/>
  <c r="Z57" i="103"/>
  <c r="Z83" i="103" s="1"/>
  <c r="Y57" i="103"/>
  <c r="Y83" i="103" s="1"/>
  <c r="AB83" i="103" s="1"/>
  <c r="R75" i="103"/>
  <c r="R59" i="103"/>
  <c r="S59" i="103" s="1"/>
  <c r="Y56" i="103"/>
  <c r="Y82" i="103" s="1"/>
  <c r="U60" i="103"/>
  <c r="U86" i="103" s="1"/>
  <c r="T60" i="103"/>
  <c r="T86" i="103" s="1"/>
  <c r="W60" i="103"/>
  <c r="X60" i="103" s="1"/>
  <c r="S86" i="103"/>
  <c r="Z51" i="103"/>
  <c r="Z77" i="103" s="1"/>
  <c r="Y51" i="103"/>
  <c r="Y77" i="103" s="1"/>
  <c r="U52" i="103"/>
  <c r="U78" i="103" s="1"/>
  <c r="T52" i="103"/>
  <c r="T78" i="103" s="1"/>
  <c r="S78" i="103"/>
  <c r="Z58" i="103"/>
  <c r="Z84" i="103" s="1"/>
  <c r="Y58" i="103"/>
  <c r="Y84" i="103" s="1"/>
  <c r="R81" i="103"/>
  <c r="X74" i="103"/>
  <c r="N61" i="103"/>
  <c r="P44" i="103"/>
  <c r="O44" i="103"/>
  <c r="R44" i="103"/>
  <c r="R85" i="103"/>
  <c r="R47" i="103"/>
  <c r="S47" i="103" s="1"/>
  <c r="M70" i="103"/>
  <c r="M87" i="103" s="1"/>
  <c r="Z50" i="103"/>
  <c r="Z76" i="103" s="1"/>
  <c r="Y50" i="103"/>
  <c r="Y76" i="103" s="1"/>
  <c r="AB76" i="103" s="1"/>
  <c r="W76" i="103"/>
  <c r="X77" i="103"/>
  <c r="X84" i="103"/>
  <c r="X80" i="103"/>
  <c r="R73" i="103"/>
  <c r="S16" i="103"/>
  <c r="R33" i="103"/>
  <c r="U53" i="103" l="1"/>
  <c r="U79" i="103" s="1"/>
  <c r="T53" i="103"/>
  <c r="T79" i="103" s="1"/>
  <c r="S79" i="103"/>
  <c r="W72" i="103"/>
  <c r="W78" i="103"/>
  <c r="T55" i="103"/>
  <c r="T81" i="103" s="1"/>
  <c r="Z56" i="103"/>
  <c r="Z82" i="103" s="1"/>
  <c r="AB82" i="103" s="1"/>
  <c r="W75" i="103"/>
  <c r="W45" i="103"/>
  <c r="X45" i="103" s="1"/>
  <c r="S81" i="103"/>
  <c r="AB74" i="103"/>
  <c r="W71" i="103"/>
  <c r="U47" i="103"/>
  <c r="U73" i="103" s="1"/>
  <c r="T47" i="103"/>
  <c r="T73" i="103" s="1"/>
  <c r="S73" i="103"/>
  <c r="AB80" i="103"/>
  <c r="AB84" i="103"/>
  <c r="O61" i="103"/>
  <c r="O70" i="103"/>
  <c r="W86" i="103"/>
  <c r="S33" i="103"/>
  <c r="W16" i="103"/>
  <c r="S70" i="103"/>
  <c r="U59" i="103"/>
  <c r="U85" i="103" s="1"/>
  <c r="T59" i="103"/>
  <c r="T85" i="103" s="1"/>
  <c r="S85" i="103"/>
  <c r="R61" i="103"/>
  <c r="S44" i="103"/>
  <c r="Z60" i="103"/>
  <c r="Z86" i="103" s="1"/>
  <c r="Y60" i="103"/>
  <c r="Y86" i="103" s="1"/>
  <c r="X86" i="103"/>
  <c r="AB77" i="103"/>
  <c r="W81" i="103"/>
  <c r="P61" i="103"/>
  <c r="P70" i="103"/>
  <c r="P87" i="103" s="1"/>
  <c r="W52" i="103"/>
  <c r="X52" i="103" s="1"/>
  <c r="W49" i="103"/>
  <c r="X49" i="103" s="1"/>
  <c r="W46" i="103"/>
  <c r="X46" i="103" s="1"/>
  <c r="X71" i="103" l="1"/>
  <c r="Y45" i="103"/>
  <c r="Y71" i="103" s="1"/>
  <c r="Z45" i="103"/>
  <c r="Z71" i="103" s="1"/>
  <c r="W79" i="103"/>
  <c r="W55" i="103"/>
  <c r="X55" i="103" s="1"/>
  <c r="Y55" i="103" s="1"/>
  <c r="Y81" i="103" s="1"/>
  <c r="W53" i="103"/>
  <c r="X53" i="103" s="1"/>
  <c r="S87" i="103"/>
  <c r="Z55" i="103"/>
  <c r="Z81" i="103" s="1"/>
  <c r="U44" i="103"/>
  <c r="S61" i="103"/>
  <c r="T44" i="103"/>
  <c r="Y46" i="103"/>
  <c r="Y72" i="103" s="1"/>
  <c r="Z46" i="103"/>
  <c r="Z72" i="103" s="1"/>
  <c r="X72" i="103"/>
  <c r="AB72" i="103" s="1"/>
  <c r="Z49" i="103"/>
  <c r="Z75" i="103" s="1"/>
  <c r="Y49" i="103"/>
  <c r="Y75" i="103" s="1"/>
  <c r="X75" i="103"/>
  <c r="Z52" i="103"/>
  <c r="Z78" i="103" s="1"/>
  <c r="Y52" i="103"/>
  <c r="Y78" i="103" s="1"/>
  <c r="X78" i="103"/>
  <c r="W59" i="103"/>
  <c r="X59" i="103" s="1"/>
  <c r="W47" i="103"/>
  <c r="X47" i="103" s="1"/>
  <c r="W85" i="103"/>
  <c r="W73" i="103"/>
  <c r="X16" i="103"/>
  <c r="W33" i="103"/>
  <c r="AB86" i="103"/>
  <c r="O87" i="103"/>
  <c r="R70" i="103"/>
  <c r="R87" i="103" s="1"/>
  <c r="X79" i="103" l="1"/>
  <c r="AB79" i="103" s="1"/>
  <c r="Z53" i="103"/>
  <c r="Z79" i="103" s="1"/>
  <c r="Y53" i="103"/>
  <c r="Y79" i="103" s="1"/>
  <c r="X81" i="103"/>
  <c r="AB81" i="103" s="1"/>
  <c r="AB71" i="103"/>
  <c r="T61" i="103"/>
  <c r="T70" i="103"/>
  <c r="X33" i="103"/>
  <c r="AB16" i="103"/>
  <c r="AB33" i="103" s="1"/>
  <c r="U61" i="103"/>
  <c r="U70" i="103"/>
  <c r="U87" i="103" s="1"/>
  <c r="AB75" i="103"/>
  <c r="Z59" i="103"/>
  <c r="Z85" i="103" s="1"/>
  <c r="Y59" i="103"/>
  <c r="Y85" i="103" s="1"/>
  <c r="X85" i="103"/>
  <c r="Z47" i="103"/>
  <c r="Z73" i="103" s="1"/>
  <c r="Y47" i="103"/>
  <c r="Y73" i="103" s="1"/>
  <c r="X73" i="103"/>
  <c r="AB78" i="103"/>
  <c r="W44" i="103"/>
  <c r="AB85" i="103" l="1"/>
  <c r="W61" i="103"/>
  <c r="X44" i="103"/>
  <c r="T87" i="103"/>
  <c r="W70" i="103"/>
  <c r="W87" i="103" s="1"/>
  <c r="AB73" i="103"/>
  <c r="X61" i="103" l="1"/>
  <c r="Z44" i="103"/>
  <c r="Z70" i="103" s="1"/>
  <c r="Z87" i="103" s="1"/>
  <c r="Y44" i="103"/>
  <c r="Y70" i="103" s="1"/>
  <c r="Y87" i="103" s="1"/>
  <c r="X70" i="103"/>
  <c r="X87" i="103" l="1"/>
  <c r="AB70" i="103"/>
  <c r="AB87" i="103" s="1"/>
  <c r="E20" i="55" l="1"/>
  <c r="F11" i="55"/>
  <c r="D19" i="54"/>
  <c r="G15" i="54" s="1"/>
  <c r="D21" i="54"/>
  <c r="D23" i="54" s="1"/>
  <c r="D25" i="54" s="1"/>
  <c r="E15" i="54"/>
  <c r="F15" i="54" l="1"/>
  <c r="G19" i="54"/>
  <c r="J15" i="54" s="1"/>
  <c r="J19" i="54" s="1"/>
  <c r="J21" i="54" s="1"/>
  <c r="J23" i="54" s="1"/>
  <c r="J25" i="54" s="1"/>
  <c r="G21" i="54"/>
  <c r="G23" i="54" s="1"/>
  <c r="G25" i="54" s="1"/>
  <c r="F20" i="55"/>
  <c r="P30" i="116" l="1"/>
  <c r="P29" i="116"/>
  <c r="P28" i="116"/>
  <c r="P27" i="116"/>
  <c r="P26" i="116"/>
  <c r="P25" i="116"/>
  <c r="P24" i="116"/>
  <c r="P23" i="116"/>
  <c r="P22" i="116"/>
  <c r="P21" i="116"/>
  <c r="P20" i="116"/>
  <c r="P19" i="116"/>
  <c r="P18" i="116"/>
  <c r="P17" i="116"/>
  <c r="P16" i="116"/>
  <c r="P15" i="116"/>
  <c r="P14" i="116" l="1"/>
  <c r="P31" i="116" s="1"/>
  <c r="P31" i="70"/>
  <c r="N23" i="58" l="1"/>
  <c r="R23" i="58" l="1"/>
  <c r="M23" i="58"/>
  <c r="N27" i="75"/>
  <c r="M29" i="58"/>
  <c r="I29" i="58" l="1"/>
  <c r="I27" i="75"/>
  <c r="I23" i="58"/>
  <c r="I17" i="65" l="1"/>
  <c r="I13" i="58" s="1"/>
  <c r="M17" i="65" l="1"/>
  <c r="M13" i="58" s="1"/>
  <c r="D123" i="70" l="1"/>
  <c r="F69" i="70"/>
  <c r="D15" i="116"/>
  <c r="H15" i="70"/>
  <c r="I15" i="70" s="1"/>
  <c r="D131" i="70"/>
  <c r="E77" i="70"/>
  <c r="D23" i="116"/>
  <c r="F77" i="70"/>
  <c r="H23" i="70"/>
  <c r="I23" i="70" s="1"/>
  <c r="M23" i="70" s="1"/>
  <c r="N23" i="70" s="1"/>
  <c r="D137" i="70"/>
  <c r="H29" i="70"/>
  <c r="I29" i="70" s="1"/>
  <c r="D29" i="116"/>
  <c r="H14" i="70"/>
  <c r="D122" i="70"/>
  <c r="D31" i="70"/>
  <c r="D14" i="116"/>
  <c r="H27" i="70"/>
  <c r="I27" i="70" s="1"/>
  <c r="D135" i="70"/>
  <c r="D27" i="116"/>
  <c r="D134" i="70"/>
  <c r="D26" i="116"/>
  <c r="H26" i="70"/>
  <c r="I26" i="70" s="1"/>
  <c r="F72" i="70"/>
  <c r="D18" i="116"/>
  <c r="D126" i="70"/>
  <c r="H18" i="70"/>
  <c r="I18" i="70" s="1"/>
  <c r="D16" i="116"/>
  <c r="D124" i="70"/>
  <c r="H16" i="70"/>
  <c r="I16" i="70" s="1"/>
  <c r="D132" i="70"/>
  <c r="F78" i="70"/>
  <c r="H24" i="70"/>
  <c r="I24" i="70" s="1"/>
  <c r="D24" i="116"/>
  <c r="D136" i="70"/>
  <c r="H28" i="70"/>
  <c r="I28" i="70" s="1"/>
  <c r="D28" i="116"/>
  <c r="D133" i="70"/>
  <c r="H25" i="70"/>
  <c r="I25" i="70" s="1"/>
  <c r="E79" i="70"/>
  <c r="D25" i="116"/>
  <c r="F79" i="70"/>
  <c r="D19" i="116"/>
  <c r="H19" i="70"/>
  <c r="I19" i="70" s="1"/>
  <c r="E73" i="70"/>
  <c r="D127" i="70"/>
  <c r="F73" i="70"/>
  <c r="H21" i="70"/>
  <c r="I21" i="70" s="1"/>
  <c r="D129" i="70"/>
  <c r="D21" i="116"/>
  <c r="D22" i="116"/>
  <c r="D130" i="70"/>
  <c r="H22" i="70"/>
  <c r="I22" i="70" s="1"/>
  <c r="D128" i="70"/>
  <c r="D20" i="116"/>
  <c r="H20" i="70"/>
  <c r="I20" i="70" s="1"/>
  <c r="D125" i="70"/>
  <c r="H17" i="70"/>
  <c r="I17" i="70" s="1"/>
  <c r="D17" i="116"/>
  <c r="H30" i="70"/>
  <c r="I30" i="70" s="1"/>
  <c r="F84" i="70"/>
  <c r="D30" i="116"/>
  <c r="D138" i="70"/>
  <c r="D31" i="116" l="1"/>
  <c r="D23" i="69" s="1"/>
  <c r="D24" i="69" s="1"/>
  <c r="H14" i="116"/>
  <c r="D122" i="116"/>
  <c r="M20" i="70"/>
  <c r="N20" i="70" s="1"/>
  <c r="H23" i="116"/>
  <c r="I23" i="116" s="1"/>
  <c r="D131" i="116"/>
  <c r="F127" i="70"/>
  <c r="F73" i="116"/>
  <c r="F127" i="116" s="1"/>
  <c r="M26" i="70"/>
  <c r="N26" i="70" s="1"/>
  <c r="I14" i="70"/>
  <c r="H31" i="70"/>
  <c r="F138" i="70"/>
  <c r="F84" i="116"/>
  <c r="F138" i="116" s="1"/>
  <c r="M30" i="70"/>
  <c r="N30" i="70" s="1"/>
  <c r="M19" i="70"/>
  <c r="N19" i="70" s="1"/>
  <c r="I127" i="70"/>
  <c r="M28" i="70"/>
  <c r="N28" i="70" s="1"/>
  <c r="D124" i="116"/>
  <c r="H16" i="116"/>
  <c r="I16" i="116" s="1"/>
  <c r="H27" i="116"/>
  <c r="I27" i="116" s="1"/>
  <c r="D135" i="116"/>
  <c r="M29" i="70"/>
  <c r="N29" i="70" s="1"/>
  <c r="D123" i="116"/>
  <c r="H15" i="116"/>
  <c r="I15" i="116" s="1"/>
  <c r="H18" i="116"/>
  <c r="I18" i="116" s="1"/>
  <c r="D126" i="116"/>
  <c r="H79" i="70"/>
  <c r="I79" i="70" s="1"/>
  <c r="E133" i="70"/>
  <c r="E79" i="116"/>
  <c r="F11" i="63"/>
  <c r="E14" i="55"/>
  <c r="E16" i="54"/>
  <c r="D128" i="116"/>
  <c r="H20" i="116"/>
  <c r="I20" i="116" s="1"/>
  <c r="M25" i="70"/>
  <c r="N25" i="70" s="1"/>
  <c r="I133" i="70"/>
  <c r="D139" i="70"/>
  <c r="M16" i="70"/>
  <c r="N16" i="70" s="1"/>
  <c r="D134" i="116"/>
  <c r="H26" i="116"/>
  <c r="I26" i="116" s="1"/>
  <c r="H73" i="70"/>
  <c r="I73" i="70" s="1"/>
  <c r="E127" i="70"/>
  <c r="E73" i="116"/>
  <c r="M15" i="70"/>
  <c r="N15" i="70" s="1"/>
  <c r="D125" i="116"/>
  <c r="H17" i="116"/>
  <c r="I17" i="116" s="1"/>
  <c r="D130" i="116"/>
  <c r="H22" i="116"/>
  <c r="I22" i="116" s="1"/>
  <c r="H19" i="116"/>
  <c r="I19" i="116" s="1"/>
  <c r="D127" i="116"/>
  <c r="M18" i="70"/>
  <c r="N18" i="70" s="1"/>
  <c r="F69" i="116"/>
  <c r="F85" i="70"/>
  <c r="F123" i="70"/>
  <c r="H25" i="116"/>
  <c r="I25" i="116" s="1"/>
  <c r="D133" i="116"/>
  <c r="M24" i="70"/>
  <c r="N24" i="70" s="1"/>
  <c r="F77" i="116"/>
  <c r="F131" i="116" s="1"/>
  <c r="F131" i="70"/>
  <c r="M21" i="70"/>
  <c r="N21" i="70" s="1"/>
  <c r="F78" i="116"/>
  <c r="F132" i="116" s="1"/>
  <c r="F132" i="70"/>
  <c r="F72" i="116"/>
  <c r="F126" i="116" s="1"/>
  <c r="F126" i="70"/>
  <c r="H77" i="70"/>
  <c r="I77" i="70" s="1"/>
  <c r="E131" i="70"/>
  <c r="E77" i="116"/>
  <c r="H30" i="116"/>
  <c r="I30" i="116" s="1"/>
  <c r="D138" i="116"/>
  <c r="M22" i="70"/>
  <c r="N22" i="70" s="1"/>
  <c r="D136" i="116"/>
  <c r="H28" i="116"/>
  <c r="I28" i="116" s="1"/>
  <c r="H29" i="116"/>
  <c r="I29" i="116" s="1"/>
  <c r="D137" i="116"/>
  <c r="M17" i="70"/>
  <c r="N17" i="70" s="1"/>
  <c r="D129" i="116"/>
  <c r="H21" i="116"/>
  <c r="I21" i="116" s="1"/>
  <c r="F79" i="116"/>
  <c r="F133" i="116" s="1"/>
  <c r="F133" i="70"/>
  <c r="D132" i="116"/>
  <c r="H24" i="116"/>
  <c r="I24" i="116" s="1"/>
  <c r="M27" i="70"/>
  <c r="N27" i="70" s="1"/>
  <c r="H131" i="70" l="1"/>
  <c r="H133" i="70"/>
  <c r="H127" i="70"/>
  <c r="N31" i="70"/>
  <c r="J11" i="63" s="1"/>
  <c r="M23" i="116"/>
  <c r="N23" i="116" s="1"/>
  <c r="F139" i="70"/>
  <c r="M26" i="116"/>
  <c r="N26" i="116" s="1"/>
  <c r="I131" i="70"/>
  <c r="K77" i="70"/>
  <c r="J77" i="70"/>
  <c r="M77" i="70" s="1"/>
  <c r="N77" i="70" s="1"/>
  <c r="M16" i="116"/>
  <c r="N16" i="116" s="1"/>
  <c r="D139" i="116"/>
  <c r="M30" i="116"/>
  <c r="N30" i="116" s="1"/>
  <c r="M25" i="116"/>
  <c r="N25" i="116" s="1"/>
  <c r="I31" i="70"/>
  <c r="H11" i="63" s="1"/>
  <c r="M14" i="70"/>
  <c r="M31" i="70" s="1"/>
  <c r="M21" i="116"/>
  <c r="N21" i="116" s="1"/>
  <c r="J73" i="70"/>
  <c r="K73" i="70"/>
  <c r="K79" i="70"/>
  <c r="F123" i="116"/>
  <c r="F139" i="116" s="1"/>
  <c r="F85" i="116"/>
  <c r="M20" i="116"/>
  <c r="N20" i="116" s="1"/>
  <c r="F16" i="54"/>
  <c r="M18" i="116"/>
  <c r="N18" i="116" s="1"/>
  <c r="I14" i="116"/>
  <c r="H31" i="116"/>
  <c r="M19" i="116"/>
  <c r="N19" i="116" s="1"/>
  <c r="M22" i="116"/>
  <c r="N22" i="116" s="1"/>
  <c r="E127" i="116"/>
  <c r="H127" i="116" s="1"/>
  <c r="H73" i="116"/>
  <c r="I73" i="116" s="1"/>
  <c r="I127" i="116" s="1"/>
  <c r="E133" i="116"/>
  <c r="H133" i="116" s="1"/>
  <c r="H79" i="116"/>
  <c r="I79" i="116" s="1"/>
  <c r="I133" i="116" s="1"/>
  <c r="M29" i="116"/>
  <c r="N29" i="116" s="1"/>
  <c r="M28" i="116"/>
  <c r="N28" i="116" s="1"/>
  <c r="E131" i="116"/>
  <c r="H131" i="116" s="1"/>
  <c r="H77" i="116"/>
  <c r="I77" i="116" s="1"/>
  <c r="I131" i="116" s="1"/>
  <c r="M17" i="116"/>
  <c r="N17" i="116" s="1"/>
  <c r="M27" i="116"/>
  <c r="N27" i="116" s="1"/>
  <c r="M24" i="116"/>
  <c r="N24" i="116" s="1"/>
  <c r="E21" i="55"/>
  <c r="F14" i="55"/>
  <c r="E15" i="55"/>
  <c r="M15" i="116"/>
  <c r="N15" i="116" s="1"/>
  <c r="M73" i="70" l="1"/>
  <c r="N73" i="70" s="1"/>
  <c r="N127" i="70" s="1"/>
  <c r="F15" i="55"/>
  <c r="H11" i="55"/>
  <c r="K79" i="116"/>
  <c r="K133" i="116" s="1"/>
  <c r="K133" i="70"/>
  <c r="P77" i="70"/>
  <c r="N131" i="70"/>
  <c r="J73" i="116"/>
  <c r="J127" i="116" s="1"/>
  <c r="J127" i="70"/>
  <c r="J131" i="70"/>
  <c r="J77" i="116"/>
  <c r="J131" i="116" s="1"/>
  <c r="F21" i="55"/>
  <c r="E22" i="55"/>
  <c r="M14" i="116"/>
  <c r="I31" i="116"/>
  <c r="E23" i="69" s="1"/>
  <c r="E24" i="69" s="1"/>
  <c r="K73" i="116"/>
  <c r="K127" i="116" s="1"/>
  <c r="K127" i="70"/>
  <c r="K77" i="116"/>
  <c r="K131" i="116" s="1"/>
  <c r="K131" i="70"/>
  <c r="P73" i="70"/>
  <c r="M131" i="116"/>
  <c r="M131" i="70" l="1"/>
  <c r="G27" i="58"/>
  <c r="F22" i="55"/>
  <c r="M127" i="70"/>
  <c r="N14" i="116"/>
  <c r="M31" i="116"/>
  <c r="M73" i="116"/>
  <c r="N73" i="116" s="1"/>
  <c r="P127" i="70"/>
  <c r="P73" i="116"/>
  <c r="P127" i="116" s="1"/>
  <c r="M127" i="116"/>
  <c r="H20" i="55"/>
  <c r="I11" i="55"/>
  <c r="H14" i="55"/>
  <c r="H15" i="55" s="1"/>
  <c r="M77" i="116"/>
  <c r="N77" i="116" s="1"/>
  <c r="P77" i="116"/>
  <c r="P131" i="116" s="1"/>
  <c r="P131" i="70"/>
  <c r="K11" i="55" l="1"/>
  <c r="I15" i="55"/>
  <c r="N131" i="116"/>
  <c r="N127" i="116"/>
  <c r="I20" i="55"/>
  <c r="F27" i="58"/>
  <c r="H27" i="58" s="1"/>
  <c r="H21" i="55"/>
  <c r="I21" i="55" s="1"/>
  <c r="I14" i="55"/>
  <c r="N31" i="116"/>
  <c r="H22" i="55" l="1"/>
  <c r="G23" i="69"/>
  <c r="G24" i="69" s="1"/>
  <c r="F23" i="69"/>
  <c r="L11" i="55"/>
  <c r="K20" i="55"/>
  <c r="K27" i="58"/>
  <c r="I22" i="55"/>
  <c r="L20" i="55" l="1"/>
  <c r="H23" i="69"/>
  <c r="H24" i="69" s="1"/>
  <c r="F24" i="69"/>
  <c r="J27" i="58"/>
  <c r="L27" i="58" s="1"/>
  <c r="F22" i="54" l="1"/>
  <c r="K22" i="54" l="1"/>
  <c r="I22" i="54"/>
  <c r="M22" i="54" l="1"/>
  <c r="N22" i="54" s="1"/>
  <c r="O22" i="54" s="1"/>
  <c r="P22" i="54" s="1"/>
  <c r="Q22" i="54" s="1"/>
  <c r="L22" i="54"/>
  <c r="A101" i="70" l="1"/>
  <c r="E74" i="70"/>
  <c r="A106" i="70"/>
  <c r="J79" i="70"/>
  <c r="A98" i="70"/>
  <c r="E71" i="70"/>
  <c r="A96" i="70"/>
  <c r="E69" i="70"/>
  <c r="E84" i="70"/>
  <c r="A111" i="70"/>
  <c r="E76" i="70"/>
  <c r="A103" i="70"/>
  <c r="A95" i="70"/>
  <c r="E68" i="70"/>
  <c r="E82" i="70"/>
  <c r="A109" i="70"/>
  <c r="A108" i="70"/>
  <c r="E81" i="70"/>
  <c r="A107" i="70"/>
  <c r="E80" i="70"/>
  <c r="E72" i="70"/>
  <c r="A99" i="70"/>
  <c r="A105" i="70"/>
  <c r="E78" i="70"/>
  <c r="E70" i="70"/>
  <c r="A97" i="70"/>
  <c r="A104" i="70"/>
  <c r="A110" i="70"/>
  <c r="E83" i="70"/>
  <c r="E75" i="70"/>
  <c r="A102" i="70"/>
  <c r="E135" i="70" l="1"/>
  <c r="H135" i="70" s="1"/>
  <c r="E81" i="116"/>
  <c r="H81" i="70"/>
  <c r="I81" i="70" s="1"/>
  <c r="A100" i="70"/>
  <c r="H68" i="70"/>
  <c r="E85" i="70"/>
  <c r="E68" i="116"/>
  <c r="E122" i="70"/>
  <c r="E124" i="70"/>
  <c r="H124" i="70" s="1"/>
  <c r="H70" i="70"/>
  <c r="I70" i="70" s="1"/>
  <c r="E70" i="116"/>
  <c r="H84" i="70"/>
  <c r="I84" i="70" s="1"/>
  <c r="E84" i="116"/>
  <c r="E138" i="70"/>
  <c r="H138" i="70" s="1"/>
  <c r="H83" i="70"/>
  <c r="I83" i="70" s="1"/>
  <c r="E83" i="116"/>
  <c r="E137" i="70"/>
  <c r="H137" i="70" s="1"/>
  <c r="H72" i="70"/>
  <c r="I72" i="70" s="1"/>
  <c r="E126" i="70"/>
  <c r="H126" i="70" s="1"/>
  <c r="E72" i="116"/>
  <c r="H80" i="70"/>
  <c r="I80" i="70" s="1"/>
  <c r="E80" i="116"/>
  <c r="E134" i="70"/>
  <c r="H134" i="70" s="1"/>
  <c r="H76" i="70"/>
  <c r="I76" i="70" s="1"/>
  <c r="E130" i="70"/>
  <c r="H130" i="70" s="1"/>
  <c r="E76" i="116"/>
  <c r="E78" i="116"/>
  <c r="E132" i="70"/>
  <c r="H132" i="70" s="1"/>
  <c r="H78" i="70"/>
  <c r="I78" i="70" s="1"/>
  <c r="E123" i="70"/>
  <c r="H123" i="70" s="1"/>
  <c r="H69" i="70"/>
  <c r="I69" i="70" s="1"/>
  <c r="E69" i="116"/>
  <c r="H74" i="70"/>
  <c r="I74" i="70" s="1"/>
  <c r="E128" i="70"/>
  <c r="H128" i="70" s="1"/>
  <c r="E74" i="116"/>
  <c r="H71" i="70"/>
  <c r="I71" i="70" s="1"/>
  <c r="E125" i="70"/>
  <c r="H125" i="70" s="1"/>
  <c r="E71" i="116"/>
  <c r="J79" i="116"/>
  <c r="J133" i="70"/>
  <c r="M133" i="70" s="1"/>
  <c r="M79" i="70"/>
  <c r="N79" i="70" s="1"/>
  <c r="E129" i="70"/>
  <c r="H129" i="70" s="1"/>
  <c r="E75" i="116"/>
  <c r="H75" i="70"/>
  <c r="I75" i="70" s="1"/>
  <c r="E136" i="70"/>
  <c r="H136" i="70" s="1"/>
  <c r="H82" i="70"/>
  <c r="I82" i="70" s="1"/>
  <c r="E82" i="116"/>
  <c r="E136" i="116" l="1"/>
  <c r="H136" i="116" s="1"/>
  <c r="H82" i="116"/>
  <c r="I82" i="116" s="1"/>
  <c r="E134" i="116"/>
  <c r="H134" i="116" s="1"/>
  <c r="H80" i="116"/>
  <c r="I80" i="116" s="1"/>
  <c r="I68" i="70"/>
  <c r="H85" i="70"/>
  <c r="J71" i="70"/>
  <c r="K71" i="70"/>
  <c r="I125" i="70"/>
  <c r="H72" i="116"/>
  <c r="I72" i="116" s="1"/>
  <c r="E126" i="116"/>
  <c r="H126" i="116" s="1"/>
  <c r="E129" i="116"/>
  <c r="H129" i="116" s="1"/>
  <c r="H75" i="116"/>
  <c r="I75" i="116" s="1"/>
  <c r="H74" i="116"/>
  <c r="I74" i="116" s="1"/>
  <c r="E128" i="116"/>
  <c r="H128" i="116" s="1"/>
  <c r="E132" i="116"/>
  <c r="H132" i="116" s="1"/>
  <c r="H78" i="116"/>
  <c r="I78" i="116" s="1"/>
  <c r="E124" i="116"/>
  <c r="H124" i="116" s="1"/>
  <c r="H70" i="116"/>
  <c r="I70" i="116" s="1"/>
  <c r="H71" i="116"/>
  <c r="I71" i="116" s="1"/>
  <c r="E125" i="116"/>
  <c r="H125" i="116" s="1"/>
  <c r="K80" i="70"/>
  <c r="J80" i="70"/>
  <c r="I134" i="70"/>
  <c r="E138" i="116"/>
  <c r="H138" i="116" s="1"/>
  <c r="H84" i="116"/>
  <c r="I84" i="116" s="1"/>
  <c r="J75" i="70"/>
  <c r="K75" i="70"/>
  <c r="M75" i="70"/>
  <c r="N75" i="70" s="1"/>
  <c r="I129" i="70"/>
  <c r="K84" i="70"/>
  <c r="J84" i="70"/>
  <c r="M84" i="70" s="1"/>
  <c r="N84" i="70" s="1"/>
  <c r="I138" i="70"/>
  <c r="E130" i="116"/>
  <c r="H130" i="116" s="1"/>
  <c r="H76" i="116"/>
  <c r="I76" i="116" s="1"/>
  <c r="K72" i="70"/>
  <c r="J72" i="70"/>
  <c r="M72" i="70"/>
  <c r="N72" i="70" s="1"/>
  <c r="I126" i="70"/>
  <c r="J70" i="70"/>
  <c r="M70" i="70" s="1"/>
  <c r="N70" i="70" s="1"/>
  <c r="K70" i="70"/>
  <c r="I124" i="70"/>
  <c r="K81" i="70"/>
  <c r="J81" i="70"/>
  <c r="I135" i="70"/>
  <c r="K69" i="70"/>
  <c r="J69" i="70"/>
  <c r="I123" i="70"/>
  <c r="E122" i="116"/>
  <c r="H68" i="116"/>
  <c r="E85" i="116"/>
  <c r="K82" i="70"/>
  <c r="J82" i="70"/>
  <c r="I136" i="70"/>
  <c r="J78" i="70"/>
  <c r="K78" i="70"/>
  <c r="I132" i="70"/>
  <c r="P79" i="70"/>
  <c r="N133" i="70"/>
  <c r="K74" i="70"/>
  <c r="J74" i="70"/>
  <c r="M74" i="70" s="1"/>
  <c r="N74" i="70" s="1"/>
  <c r="I128" i="70"/>
  <c r="E135" i="116"/>
  <c r="H135" i="116" s="1"/>
  <c r="H81" i="116"/>
  <c r="I81" i="116" s="1"/>
  <c r="J133" i="116"/>
  <c r="M133" i="116" s="1"/>
  <c r="M79" i="116"/>
  <c r="N79" i="116" s="1"/>
  <c r="J83" i="70"/>
  <c r="K83" i="70"/>
  <c r="I137" i="70"/>
  <c r="E123" i="116"/>
  <c r="H123" i="116" s="1"/>
  <c r="H69" i="116"/>
  <c r="I69" i="116" s="1"/>
  <c r="K76" i="70"/>
  <c r="J76" i="70"/>
  <c r="I130" i="70"/>
  <c r="E137" i="116"/>
  <c r="H137" i="116" s="1"/>
  <c r="H83" i="116"/>
  <c r="I83" i="116" s="1"/>
  <c r="E139" i="70"/>
  <c r="H122" i="70"/>
  <c r="H139" i="70" s="1"/>
  <c r="M83" i="70" l="1"/>
  <c r="N83" i="70" s="1"/>
  <c r="P84" i="70"/>
  <c r="N138" i="70"/>
  <c r="M82" i="70"/>
  <c r="N82" i="70" s="1"/>
  <c r="J136" i="70"/>
  <c r="J82" i="116"/>
  <c r="J136" i="116" s="1"/>
  <c r="M71" i="70"/>
  <c r="N71" i="70" s="1"/>
  <c r="J125" i="70"/>
  <c r="J71" i="116"/>
  <c r="J125" i="116" s="1"/>
  <c r="P74" i="70"/>
  <c r="N128" i="70"/>
  <c r="K126" i="70"/>
  <c r="K72" i="116"/>
  <c r="K126" i="116" s="1"/>
  <c r="K134" i="70"/>
  <c r="K80" i="116"/>
  <c r="K134" i="116" s="1"/>
  <c r="H85" i="116"/>
  <c r="I68" i="116"/>
  <c r="K75" i="116"/>
  <c r="K129" i="116" s="1"/>
  <c r="K129" i="70"/>
  <c r="K68" i="70"/>
  <c r="J68" i="70"/>
  <c r="I85" i="70"/>
  <c r="I122" i="70"/>
  <c r="J83" i="116"/>
  <c r="J137" i="116" s="1"/>
  <c r="J137" i="70"/>
  <c r="K74" i="116"/>
  <c r="K128" i="116" s="1"/>
  <c r="K128" i="70"/>
  <c r="E139" i="116"/>
  <c r="H122" i="116"/>
  <c r="H139" i="116" s="1"/>
  <c r="P70" i="70"/>
  <c r="N124" i="70"/>
  <c r="J75" i="116"/>
  <c r="J129" i="116" s="1"/>
  <c r="J129" i="70"/>
  <c r="M129" i="70" s="1"/>
  <c r="I125" i="116"/>
  <c r="I134" i="116"/>
  <c r="P72" i="70"/>
  <c r="N126" i="70"/>
  <c r="K136" i="70"/>
  <c r="K82" i="116"/>
  <c r="K136" i="116" s="1"/>
  <c r="I137" i="116"/>
  <c r="I128" i="116"/>
  <c r="I129" i="116"/>
  <c r="M76" i="70"/>
  <c r="N76" i="70" s="1"/>
  <c r="J130" i="70"/>
  <c r="J76" i="116"/>
  <c r="J130" i="116" s="1"/>
  <c r="N133" i="116"/>
  <c r="M78" i="70"/>
  <c r="N78" i="70" s="1"/>
  <c r="K132" i="70"/>
  <c r="K78" i="116"/>
  <c r="K132" i="116" s="1"/>
  <c r="K124" i="70"/>
  <c r="K70" i="116"/>
  <c r="K124" i="116" s="1"/>
  <c r="I138" i="116"/>
  <c r="M70" i="116"/>
  <c r="N70" i="116" s="1"/>
  <c r="I124" i="116"/>
  <c r="J134" i="70"/>
  <c r="M134" i="70" s="1"/>
  <c r="J80" i="116"/>
  <c r="J134" i="116" s="1"/>
  <c r="M81" i="70"/>
  <c r="N81" i="70" s="1"/>
  <c r="J135" i="70"/>
  <c r="J81" i="116"/>
  <c r="J135" i="116" s="1"/>
  <c r="G17" i="58"/>
  <c r="E18" i="54"/>
  <c r="P75" i="70"/>
  <c r="N129" i="70"/>
  <c r="J74" i="116"/>
  <c r="J128" i="116" s="1"/>
  <c r="J128" i="70"/>
  <c r="I130" i="116"/>
  <c r="K130" i="70"/>
  <c r="K76" i="116"/>
  <c r="K130" i="116" s="1"/>
  <c r="J132" i="70"/>
  <c r="J78" i="116"/>
  <c r="J132" i="116" s="1"/>
  <c r="J123" i="70"/>
  <c r="M123" i="70" s="1"/>
  <c r="J69" i="116"/>
  <c r="J123" i="116" s="1"/>
  <c r="J70" i="116"/>
  <c r="J124" i="116" s="1"/>
  <c r="J124" i="70"/>
  <c r="M124" i="70" s="1"/>
  <c r="I126" i="116"/>
  <c r="I136" i="116"/>
  <c r="P133" i="70"/>
  <c r="P79" i="116"/>
  <c r="P133" i="116" s="1"/>
  <c r="K138" i="70"/>
  <c r="K84" i="116"/>
  <c r="K138" i="116" s="1"/>
  <c r="K125" i="70"/>
  <c r="K71" i="116"/>
  <c r="K125" i="116" s="1"/>
  <c r="J72" i="116"/>
  <c r="J126" i="116" s="1"/>
  <c r="J126" i="70"/>
  <c r="M80" i="70"/>
  <c r="N80" i="70" s="1"/>
  <c r="P83" i="70"/>
  <c r="N137" i="70"/>
  <c r="K81" i="116"/>
  <c r="K135" i="116" s="1"/>
  <c r="K135" i="70"/>
  <c r="K137" i="70"/>
  <c r="K83" i="116"/>
  <c r="K137" i="116" s="1"/>
  <c r="I123" i="116"/>
  <c r="I135" i="116"/>
  <c r="M69" i="70"/>
  <c r="N69" i="70" s="1"/>
  <c r="K69" i="116"/>
  <c r="K123" i="116" s="1"/>
  <c r="K123" i="70"/>
  <c r="J84" i="116"/>
  <c r="J138" i="116" s="1"/>
  <c r="J138" i="70"/>
  <c r="I132" i="116"/>
  <c r="M72" i="116" l="1"/>
  <c r="N72" i="116" s="1"/>
  <c r="N126" i="116" s="1"/>
  <c r="M80" i="116"/>
  <c r="N80" i="116" s="1"/>
  <c r="M126" i="70"/>
  <c r="M132" i="70"/>
  <c r="M130" i="116"/>
  <c r="M76" i="116"/>
  <c r="N76" i="116" s="1"/>
  <c r="N130" i="116" s="1"/>
  <c r="M138" i="70"/>
  <c r="M136" i="116"/>
  <c r="M128" i="116"/>
  <c r="M82" i="116"/>
  <c r="N82" i="116" s="1"/>
  <c r="N136" i="116" s="1"/>
  <c r="M74" i="116"/>
  <c r="N74" i="116" s="1"/>
  <c r="N128" i="116" s="1"/>
  <c r="M123" i="116"/>
  <c r="M75" i="116"/>
  <c r="N75" i="116" s="1"/>
  <c r="M124" i="116"/>
  <c r="N129" i="116"/>
  <c r="P78" i="70"/>
  <c r="N132" i="70"/>
  <c r="K122" i="70"/>
  <c r="K139" i="70" s="1"/>
  <c r="K68" i="116"/>
  <c r="K85" i="70"/>
  <c r="M128" i="70"/>
  <c r="M69" i="116"/>
  <c r="N69" i="116" s="1"/>
  <c r="P80" i="70"/>
  <c r="N134" i="70"/>
  <c r="M135" i="70"/>
  <c r="M134" i="116"/>
  <c r="P70" i="116"/>
  <c r="P124" i="116" s="1"/>
  <c r="P124" i="70"/>
  <c r="I85" i="116"/>
  <c r="I122" i="116"/>
  <c r="P128" i="70"/>
  <c r="P74" i="116"/>
  <c r="P128" i="116" s="1"/>
  <c r="J68" i="116"/>
  <c r="J122" i="70"/>
  <c r="J139" i="70" s="1"/>
  <c r="J85" i="70"/>
  <c r="F17" i="58"/>
  <c r="M81" i="116"/>
  <c r="N81" i="116" s="1"/>
  <c r="P72" i="116"/>
  <c r="P126" i="116" s="1"/>
  <c r="P126" i="70"/>
  <c r="P81" i="70"/>
  <c r="N135" i="70"/>
  <c r="M130" i="70"/>
  <c r="M137" i="116"/>
  <c r="N134" i="116"/>
  <c r="I139" i="70"/>
  <c r="N124" i="116"/>
  <c r="M132" i="116"/>
  <c r="P69" i="70"/>
  <c r="N123" i="70"/>
  <c r="M137" i="70"/>
  <c r="P129" i="70"/>
  <c r="P75" i="116"/>
  <c r="P129" i="116" s="1"/>
  <c r="P76" i="70"/>
  <c r="N130" i="70"/>
  <c r="M83" i="116"/>
  <c r="N83" i="116" s="1"/>
  <c r="M125" i="116"/>
  <c r="M68" i="70"/>
  <c r="M125" i="70"/>
  <c r="M136" i="70"/>
  <c r="P138" i="70"/>
  <c r="P84" i="116"/>
  <c r="P138" i="116" s="1"/>
  <c r="F18" i="54"/>
  <c r="E19" i="54"/>
  <c r="M135" i="116"/>
  <c r="P83" i="116"/>
  <c r="P137" i="116" s="1"/>
  <c r="P137" i="70"/>
  <c r="M138" i="116"/>
  <c r="M84" i="116"/>
  <c r="N84" i="116" s="1"/>
  <c r="M78" i="116"/>
  <c r="N78" i="116" s="1"/>
  <c r="M126" i="116"/>
  <c r="M129" i="116"/>
  <c r="M71" i="116"/>
  <c r="N71" i="116" s="1"/>
  <c r="P71" i="70"/>
  <c r="N125" i="70"/>
  <c r="P82" i="70"/>
  <c r="N136" i="70"/>
  <c r="M68" i="116" l="1"/>
  <c r="N125" i="116"/>
  <c r="F19" i="54"/>
  <c r="H15" i="54"/>
  <c r="E21" i="54"/>
  <c r="P130" i="70"/>
  <c r="P76" i="116"/>
  <c r="P130" i="116" s="1"/>
  <c r="J122" i="116"/>
  <c r="J139" i="116" s="1"/>
  <c r="J85" i="116"/>
  <c r="K17" i="58" s="1"/>
  <c r="N135" i="116"/>
  <c r="P82" i="116"/>
  <c r="P136" i="116" s="1"/>
  <c r="P136" i="70"/>
  <c r="N123" i="116"/>
  <c r="K122" i="116"/>
  <c r="K139" i="116" s="1"/>
  <c r="K85" i="116"/>
  <c r="N138" i="116"/>
  <c r="P81" i="116"/>
  <c r="P135" i="116" s="1"/>
  <c r="P135" i="70"/>
  <c r="P80" i="116"/>
  <c r="P134" i="116" s="1"/>
  <c r="P134" i="70"/>
  <c r="P125" i="70"/>
  <c r="P71" i="116"/>
  <c r="P125" i="116" s="1"/>
  <c r="N132" i="116"/>
  <c r="P123" i="70"/>
  <c r="P69" i="116"/>
  <c r="P123" i="116" s="1"/>
  <c r="N137" i="116"/>
  <c r="H17" i="58"/>
  <c r="P78" i="116"/>
  <c r="P132" i="116" s="1"/>
  <c r="P132" i="70"/>
  <c r="I139" i="116"/>
  <c r="M85" i="116"/>
  <c r="N68" i="116"/>
  <c r="M85" i="70"/>
  <c r="N68" i="70"/>
  <c r="M122" i="70"/>
  <c r="M139" i="70" s="1"/>
  <c r="M122" i="116" l="1"/>
  <c r="M139" i="116" s="1"/>
  <c r="I15" i="54"/>
  <c r="H16" i="54"/>
  <c r="I16" i="54" s="1"/>
  <c r="H18" i="54"/>
  <c r="I18" i="54" s="1"/>
  <c r="N85" i="70"/>
  <c r="P68" i="70"/>
  <c r="N122" i="70"/>
  <c r="F21" i="54"/>
  <c r="E23" i="54"/>
  <c r="J17" i="58"/>
  <c r="L17" i="58" s="1"/>
  <c r="N85" i="116"/>
  <c r="N122" i="116"/>
  <c r="H19" i="54" l="1"/>
  <c r="H21" i="54" s="1"/>
  <c r="I21" i="54" s="1"/>
  <c r="N139" i="116"/>
  <c r="P122" i="70"/>
  <c r="P139" i="70" s="1"/>
  <c r="P85" i="70"/>
  <c r="P68" i="116"/>
  <c r="F23" i="54"/>
  <c r="F25" i="54" s="1"/>
  <c r="E25" i="54"/>
  <c r="G19" i="58" s="1"/>
  <c r="N139" i="70"/>
  <c r="H23" i="54" l="1"/>
  <c r="H25" i="54" s="1"/>
  <c r="K19" i="58" s="1"/>
  <c r="I19" i="54"/>
  <c r="K15" i="54"/>
  <c r="P122" i="116"/>
  <c r="P139" i="116" s="1"/>
  <c r="P85" i="116"/>
  <c r="L15" i="54"/>
  <c r="K16" i="54"/>
  <c r="L16" i="54" s="1"/>
  <c r="F19" i="58"/>
  <c r="H19" i="58" s="1"/>
  <c r="I23" i="54"/>
  <c r="I25" i="54" s="1"/>
  <c r="J19" i="58" l="1"/>
  <c r="L19" i="58" s="1"/>
  <c r="E17" i="65" l="1"/>
  <c r="E13" i="58" s="1"/>
  <c r="E23" i="58" l="1"/>
  <c r="F18" i="58" l="1"/>
  <c r="H18" i="58" s="1"/>
  <c r="E14" i="78"/>
  <c r="L14" i="78" l="1"/>
  <c r="F27" i="75"/>
  <c r="E29" i="58"/>
  <c r="D14" i="78"/>
  <c r="F14" i="78" s="1"/>
  <c r="F28" i="58" l="1"/>
  <c r="D22" i="78" s="1"/>
  <c r="E22" i="78"/>
  <c r="G14" i="78"/>
  <c r="F22" i="78" l="1"/>
  <c r="G22" i="78"/>
  <c r="L22" i="78"/>
  <c r="F20" i="58" l="1"/>
  <c r="E15" i="78"/>
  <c r="L15" i="78" l="1"/>
  <c r="D15" i="78"/>
  <c r="G15" i="78" l="1"/>
  <c r="F15" i="78"/>
  <c r="J18" i="58" l="1"/>
  <c r="D41" i="78" s="1"/>
  <c r="E41" i="78"/>
  <c r="L41" i="78" l="1"/>
  <c r="G41" i="78"/>
  <c r="F41" i="78"/>
  <c r="L18" i="58"/>
  <c r="J28" i="58" l="1"/>
  <c r="D49" i="78" s="1"/>
  <c r="E49" i="78"/>
  <c r="G49" i="78" l="1"/>
  <c r="F49" i="78"/>
  <c r="L49" i="78"/>
  <c r="J20" i="58" l="1"/>
  <c r="D42" i="78" s="1"/>
  <c r="E42" i="78"/>
  <c r="F42" i="78" l="1"/>
  <c r="L42" i="78"/>
  <c r="G42" i="78"/>
  <c r="O18" i="116" l="1"/>
  <c r="R18" i="116" s="1"/>
  <c r="R18" i="70"/>
  <c r="S18" i="70" s="1"/>
  <c r="O72" i="70"/>
  <c r="O126" i="70" s="1"/>
  <c r="R126" i="70" s="1"/>
  <c r="O29" i="116"/>
  <c r="R29" i="116" s="1"/>
  <c r="R29" i="70"/>
  <c r="S29" i="70" s="1"/>
  <c r="O83" i="70"/>
  <c r="O137" i="70" s="1"/>
  <c r="R137" i="70" s="1"/>
  <c r="O16" i="116" l="1"/>
  <c r="R16" i="116" s="1"/>
  <c r="R16" i="70"/>
  <c r="S16" i="70" s="1"/>
  <c r="O70" i="70"/>
  <c r="O124" i="70"/>
  <c r="R124" i="70" s="1"/>
  <c r="O26" i="116"/>
  <c r="R26" i="70"/>
  <c r="S26" i="70" s="1"/>
  <c r="O80" i="70"/>
  <c r="O134" i="70" s="1"/>
  <c r="R134" i="70" s="1"/>
  <c r="O30" i="116"/>
  <c r="R30" i="116" s="1"/>
  <c r="R30" i="70"/>
  <c r="S30" i="70" s="1"/>
  <c r="O84" i="70"/>
  <c r="O138" i="70"/>
  <c r="R138" i="70" s="1"/>
  <c r="O17" i="116"/>
  <c r="R17" i="116" s="1"/>
  <c r="R17" i="70"/>
  <c r="S17" i="70" s="1"/>
  <c r="O71" i="70"/>
  <c r="O125" i="70" s="1"/>
  <c r="R125" i="70" s="1"/>
  <c r="O83" i="116"/>
  <c r="R83" i="70"/>
  <c r="S83" i="70" s="1"/>
  <c r="O22" i="116"/>
  <c r="R22" i="70"/>
  <c r="S22" i="70" s="1"/>
  <c r="O76" i="70"/>
  <c r="O130" i="70"/>
  <c r="R130" i="70" s="1"/>
  <c r="O72" i="116"/>
  <c r="R72" i="70"/>
  <c r="S72" i="70" s="1"/>
  <c r="S126" i="70" s="1"/>
  <c r="O28" i="116"/>
  <c r="R28" i="70"/>
  <c r="S28" i="70" s="1"/>
  <c r="O82" i="70"/>
  <c r="O136" i="70"/>
  <c r="R136" i="70" s="1"/>
  <c r="O20" i="116"/>
  <c r="R20" i="116" s="1"/>
  <c r="R20" i="70"/>
  <c r="S20" i="70" s="1"/>
  <c r="O74" i="70"/>
  <c r="O128" i="70" s="1"/>
  <c r="R128" i="70" s="1"/>
  <c r="O24" i="116"/>
  <c r="R24" i="116" s="1"/>
  <c r="R24" i="70"/>
  <c r="S24" i="70" s="1"/>
  <c r="O78" i="70"/>
  <c r="O132" i="70"/>
  <c r="R132" i="70" s="1"/>
  <c r="O25" i="116"/>
  <c r="R25" i="116" s="1"/>
  <c r="R25" i="70"/>
  <c r="S25" i="70" s="1"/>
  <c r="O79" i="70"/>
  <c r="O133" i="70" s="1"/>
  <c r="R133" i="70" s="1"/>
  <c r="O21" i="116"/>
  <c r="R21" i="116" s="1"/>
  <c r="R21" i="70"/>
  <c r="S21" i="70" s="1"/>
  <c r="O75" i="70"/>
  <c r="O129" i="70" s="1"/>
  <c r="R129" i="70" s="1"/>
  <c r="S18" i="116"/>
  <c r="W18" i="70"/>
  <c r="D44" i="70" s="1"/>
  <c r="O14" i="116"/>
  <c r="R14" i="70"/>
  <c r="O68" i="70"/>
  <c r="O122" i="70" s="1"/>
  <c r="W29" i="70"/>
  <c r="D55" i="70" s="1"/>
  <c r="S29" i="116"/>
  <c r="S137" i="70"/>
  <c r="O23" i="116"/>
  <c r="R23" i="116" s="1"/>
  <c r="R23" i="70"/>
  <c r="S23" i="70" s="1"/>
  <c r="O77" i="70"/>
  <c r="O131" i="70"/>
  <c r="R131" i="70" s="1"/>
  <c r="O15" i="116"/>
  <c r="R15" i="116" s="1"/>
  <c r="R15" i="70"/>
  <c r="S15" i="70" s="1"/>
  <c r="O69" i="70"/>
  <c r="O123" i="70"/>
  <c r="R123" i="70" s="1"/>
  <c r="W17" i="70" l="1"/>
  <c r="D43" i="70" s="1"/>
  <c r="S17" i="116"/>
  <c r="O75" i="116"/>
  <c r="R75" i="70"/>
  <c r="S75" i="70" s="1"/>
  <c r="S129" i="70" s="1"/>
  <c r="S24" i="116"/>
  <c r="W24" i="70"/>
  <c r="D50" i="70" s="1"/>
  <c r="S132" i="70"/>
  <c r="O19" i="116"/>
  <c r="R19" i="70"/>
  <c r="S19" i="70" s="1"/>
  <c r="O73" i="70"/>
  <c r="O127" i="70"/>
  <c r="R127" i="70" s="1"/>
  <c r="W23" i="70"/>
  <c r="D49" i="70" s="1"/>
  <c r="S23" i="116"/>
  <c r="R22" i="116"/>
  <c r="R14" i="116"/>
  <c r="U72" i="70"/>
  <c r="T72" i="70"/>
  <c r="S72" i="116"/>
  <c r="U83" i="70"/>
  <c r="S83" i="116"/>
  <c r="T83" i="70"/>
  <c r="S30" i="116"/>
  <c r="W30" i="70"/>
  <c r="D56" i="70" s="1"/>
  <c r="S138" i="70"/>
  <c r="W26" i="70"/>
  <c r="D52" i="70" s="1"/>
  <c r="S26" i="116"/>
  <c r="R68" i="70"/>
  <c r="O68" i="116"/>
  <c r="O76" i="116"/>
  <c r="R76" i="116" s="1"/>
  <c r="R76" i="70"/>
  <c r="S76" i="70" s="1"/>
  <c r="S130" i="70" s="1"/>
  <c r="R77" i="70"/>
  <c r="S77" i="70" s="1"/>
  <c r="O77" i="116"/>
  <c r="O31" i="70"/>
  <c r="R84" i="70"/>
  <c r="S84" i="70" s="1"/>
  <c r="O84" i="116"/>
  <c r="R79" i="70"/>
  <c r="S79" i="70" s="1"/>
  <c r="S133" i="70" s="1"/>
  <c r="O79" i="116"/>
  <c r="O74" i="116"/>
  <c r="R74" i="70"/>
  <c r="S74" i="70" s="1"/>
  <c r="S128" i="70" s="1"/>
  <c r="O126" i="116"/>
  <c r="R126" i="116" s="1"/>
  <c r="R72" i="116"/>
  <c r="O137" i="116"/>
  <c r="R137" i="116" s="1"/>
  <c r="R83" i="116"/>
  <c r="R70" i="70"/>
  <c r="S70" i="70" s="1"/>
  <c r="O70" i="116"/>
  <c r="R82" i="70"/>
  <c r="S82" i="70" s="1"/>
  <c r="O82" i="116"/>
  <c r="R82" i="116" s="1"/>
  <c r="S21" i="116"/>
  <c r="W21" i="70"/>
  <c r="D47" i="70" s="1"/>
  <c r="W28" i="70"/>
  <c r="D54" i="70" s="1"/>
  <c r="S28" i="116"/>
  <c r="R69" i="70"/>
  <c r="S69" i="70" s="1"/>
  <c r="S123" i="70" s="1"/>
  <c r="O69" i="116"/>
  <c r="W29" i="116"/>
  <c r="D55" i="116" s="1"/>
  <c r="S137" i="116"/>
  <c r="H44" i="70"/>
  <c r="I44" i="70" s="1"/>
  <c r="S25" i="116"/>
  <c r="W25" i="70"/>
  <c r="D51" i="70" s="1"/>
  <c r="S20" i="116"/>
  <c r="W20" i="70"/>
  <c r="D46" i="70" s="1"/>
  <c r="O27" i="116"/>
  <c r="R27" i="116" s="1"/>
  <c r="R27" i="70"/>
  <c r="S27" i="70" s="1"/>
  <c r="O81" i="70"/>
  <c r="O135" i="70" s="1"/>
  <c r="R135" i="70" s="1"/>
  <c r="S16" i="116"/>
  <c r="W16" i="70"/>
  <c r="D42" i="70" s="1"/>
  <c r="R122" i="70"/>
  <c r="R78" i="70"/>
  <c r="S78" i="70" s="1"/>
  <c r="O78" i="116"/>
  <c r="R26" i="116"/>
  <c r="S14" i="70"/>
  <c r="W22" i="70"/>
  <c r="D48" i="70" s="1"/>
  <c r="S22" i="116"/>
  <c r="R28" i="116"/>
  <c r="S15" i="116"/>
  <c r="W15" i="70"/>
  <c r="D41" i="70" s="1"/>
  <c r="H55" i="70"/>
  <c r="I55" i="70" s="1"/>
  <c r="W18" i="116"/>
  <c r="D44" i="116" s="1"/>
  <c r="R71" i="70"/>
  <c r="S71" i="70" s="1"/>
  <c r="O71" i="116"/>
  <c r="O80" i="116"/>
  <c r="R80" i="116" s="1"/>
  <c r="R80" i="70"/>
  <c r="S80" i="70" s="1"/>
  <c r="O136" i="116" l="1"/>
  <c r="R136" i="116" s="1"/>
  <c r="O134" i="116"/>
  <c r="R134" i="116" s="1"/>
  <c r="T82" i="70"/>
  <c r="U82" i="70"/>
  <c r="S82" i="116"/>
  <c r="W82" i="70"/>
  <c r="D109" i="70" s="1"/>
  <c r="D162" i="70" s="1"/>
  <c r="W72" i="116"/>
  <c r="D99" i="116" s="1"/>
  <c r="T71" i="70"/>
  <c r="U71" i="70"/>
  <c r="S71" i="116"/>
  <c r="T126" i="70"/>
  <c r="T72" i="116"/>
  <c r="T126" i="116" s="1"/>
  <c r="W28" i="116"/>
  <c r="D54" i="116" s="1"/>
  <c r="S136" i="116"/>
  <c r="H56" i="70"/>
  <c r="I56" i="70" s="1"/>
  <c r="H44" i="116"/>
  <c r="I44" i="116" s="1"/>
  <c r="M44" i="116" s="1"/>
  <c r="N44" i="116" s="1"/>
  <c r="R44" i="116" s="1"/>
  <c r="S44" i="116" s="1"/>
  <c r="W44" i="116" s="1"/>
  <c r="R68" i="116"/>
  <c r="W30" i="116"/>
  <c r="D56" i="116" s="1"/>
  <c r="H49" i="70"/>
  <c r="I49" i="70" s="1"/>
  <c r="W22" i="116"/>
  <c r="D48" i="116" s="1"/>
  <c r="R139" i="70"/>
  <c r="M44" i="70"/>
  <c r="N44" i="70" s="1"/>
  <c r="O138" i="116"/>
  <c r="R138" i="116" s="1"/>
  <c r="R84" i="116"/>
  <c r="S68" i="70"/>
  <c r="T137" i="70"/>
  <c r="T83" i="116"/>
  <c r="T137" i="116" s="1"/>
  <c r="W137" i="116" s="1"/>
  <c r="O122" i="116"/>
  <c r="O129" i="116"/>
  <c r="R129" i="116" s="1"/>
  <c r="R75" i="116"/>
  <c r="O125" i="116"/>
  <c r="R125" i="116" s="1"/>
  <c r="R71" i="116"/>
  <c r="W16" i="116"/>
  <c r="D42" i="116" s="1"/>
  <c r="O128" i="116"/>
  <c r="R128" i="116" s="1"/>
  <c r="R74" i="116"/>
  <c r="H51" i="70"/>
  <c r="I51" i="70" s="1"/>
  <c r="O124" i="116"/>
  <c r="R124" i="116" s="1"/>
  <c r="R70" i="116"/>
  <c r="S76" i="116"/>
  <c r="T76" i="70"/>
  <c r="U76" i="70"/>
  <c r="H50" i="70"/>
  <c r="I50" i="70" s="1"/>
  <c r="R81" i="70"/>
  <c r="S81" i="70" s="1"/>
  <c r="O81" i="116"/>
  <c r="W23" i="116"/>
  <c r="D49" i="116" s="1"/>
  <c r="W27" i="70"/>
  <c r="D53" i="70" s="1"/>
  <c r="S27" i="116"/>
  <c r="U75" i="70"/>
  <c r="T75" i="70"/>
  <c r="S75" i="116"/>
  <c r="M55" i="70"/>
  <c r="N55" i="70" s="1"/>
  <c r="H48" i="70"/>
  <c r="I48" i="70" s="1"/>
  <c r="O139" i="70"/>
  <c r="H47" i="70"/>
  <c r="I47" i="70" s="1"/>
  <c r="S84" i="116"/>
  <c r="S138" i="116" s="1"/>
  <c r="T84" i="70"/>
  <c r="U84" i="70"/>
  <c r="O85" i="70"/>
  <c r="W83" i="70"/>
  <c r="D110" i="70" s="1"/>
  <c r="R31" i="116"/>
  <c r="O73" i="116"/>
  <c r="R73" i="116" s="1"/>
  <c r="R73" i="70"/>
  <c r="S73" i="70" s="1"/>
  <c r="S125" i="70"/>
  <c r="W15" i="116"/>
  <c r="D41" i="116" s="1"/>
  <c r="S123" i="116"/>
  <c r="U77" i="70"/>
  <c r="T77" i="70"/>
  <c r="S77" i="116"/>
  <c r="S131" i="116" s="1"/>
  <c r="O132" i="116"/>
  <c r="R132" i="116" s="1"/>
  <c r="R78" i="116"/>
  <c r="U70" i="70"/>
  <c r="S70" i="116"/>
  <c r="S124" i="116" s="1"/>
  <c r="T70" i="70"/>
  <c r="W70" i="70" s="1"/>
  <c r="D97" i="70" s="1"/>
  <c r="U72" i="116"/>
  <c r="U126" i="116" s="1"/>
  <c r="U126" i="70"/>
  <c r="T78" i="70"/>
  <c r="W78" i="70" s="1"/>
  <c r="D105" i="70" s="1"/>
  <c r="D158" i="70" s="1"/>
  <c r="U78" i="70"/>
  <c r="S78" i="116"/>
  <c r="S132" i="116" s="1"/>
  <c r="H54" i="70"/>
  <c r="I54" i="70" s="1"/>
  <c r="W72" i="70"/>
  <c r="D99" i="70" s="1"/>
  <c r="S80" i="116"/>
  <c r="T80" i="70"/>
  <c r="W80" i="70" s="1"/>
  <c r="D107" i="70" s="1"/>
  <c r="D160" i="70" s="1"/>
  <c r="U80" i="70"/>
  <c r="R31" i="70"/>
  <c r="S124" i="70"/>
  <c r="H46" i="70"/>
  <c r="I46" i="70" s="1"/>
  <c r="H55" i="116"/>
  <c r="I55" i="116" s="1"/>
  <c r="M55" i="116" s="1"/>
  <c r="N55" i="116" s="1"/>
  <c r="R55" i="116" s="1"/>
  <c r="S55" i="116" s="1"/>
  <c r="W55" i="116" s="1"/>
  <c r="W21" i="116"/>
  <c r="D47" i="116" s="1"/>
  <c r="M12" i="93"/>
  <c r="S134" i="70"/>
  <c r="O31" i="116"/>
  <c r="W19" i="70"/>
  <c r="D45" i="70" s="1"/>
  <c r="S19" i="116"/>
  <c r="S127" i="70"/>
  <c r="W17" i="116"/>
  <c r="D43" i="116" s="1"/>
  <c r="S125" i="116"/>
  <c r="U69" i="70"/>
  <c r="W69" i="70" s="1"/>
  <c r="D96" i="70" s="1"/>
  <c r="T69" i="70"/>
  <c r="S69" i="116"/>
  <c r="H52" i="70"/>
  <c r="I52" i="70" s="1"/>
  <c r="S136" i="70"/>
  <c r="O133" i="116"/>
  <c r="R133" i="116" s="1"/>
  <c r="R79" i="116"/>
  <c r="S131" i="70"/>
  <c r="S126" i="116"/>
  <c r="W25" i="116"/>
  <c r="D51" i="116" s="1"/>
  <c r="S79" i="116"/>
  <c r="S133" i="116" s="1"/>
  <c r="T79" i="70"/>
  <c r="U79" i="70"/>
  <c r="W24" i="116"/>
  <c r="D50" i="116" s="1"/>
  <c r="H41" i="70"/>
  <c r="I41" i="70" s="1"/>
  <c r="W14" i="70"/>
  <c r="S14" i="116"/>
  <c r="S31" i="70"/>
  <c r="S122" i="70"/>
  <c r="H42" i="70"/>
  <c r="I42" i="70" s="1"/>
  <c r="W20" i="116"/>
  <c r="D46" i="116" s="1"/>
  <c r="S128" i="116"/>
  <c r="O123" i="116"/>
  <c r="R123" i="116" s="1"/>
  <c r="R69" i="116"/>
  <c r="T74" i="70"/>
  <c r="S74" i="116"/>
  <c r="U74" i="70"/>
  <c r="O131" i="116"/>
  <c r="R131" i="116" s="1"/>
  <c r="R77" i="116"/>
  <c r="W26" i="116"/>
  <c r="D52" i="116" s="1"/>
  <c r="S134" i="116"/>
  <c r="U137" i="70"/>
  <c r="U83" i="116"/>
  <c r="U137" i="116" s="1"/>
  <c r="O130" i="116"/>
  <c r="R130" i="116" s="1"/>
  <c r="R19" i="116"/>
  <c r="O127" i="116"/>
  <c r="R127" i="116" s="1"/>
  <c r="H43" i="70"/>
  <c r="I43" i="70" s="1"/>
  <c r="W84" i="70" l="1"/>
  <c r="D111" i="70" s="1"/>
  <c r="E111" i="70" s="1"/>
  <c r="R85" i="70"/>
  <c r="W126" i="116"/>
  <c r="E97" i="70"/>
  <c r="F97" i="70"/>
  <c r="H97" i="70"/>
  <c r="I97" i="70" s="1"/>
  <c r="I150" i="70" s="1"/>
  <c r="D150" i="70"/>
  <c r="W124" i="116"/>
  <c r="F111" i="70"/>
  <c r="D164" i="70"/>
  <c r="F96" i="70"/>
  <c r="E96" i="70"/>
  <c r="H96" i="70"/>
  <c r="I96" i="70" s="1"/>
  <c r="D149" i="70"/>
  <c r="W132" i="116"/>
  <c r="T131" i="70"/>
  <c r="T77" i="116"/>
  <c r="T131" i="116" s="1"/>
  <c r="O135" i="116"/>
  <c r="R135" i="116" s="1"/>
  <c r="R81" i="116"/>
  <c r="T125" i="70"/>
  <c r="T71" i="116"/>
  <c r="T125" i="116" s="1"/>
  <c r="N12" i="93"/>
  <c r="N14" i="93" s="1"/>
  <c r="M14" i="93"/>
  <c r="M15" i="93" s="1"/>
  <c r="M54" i="70"/>
  <c r="N54" i="70" s="1"/>
  <c r="W77" i="70"/>
  <c r="D104" i="70" s="1"/>
  <c r="T81" i="70"/>
  <c r="U81" i="70"/>
  <c r="W81" i="70"/>
  <c r="D108" i="70" s="1"/>
  <c r="S81" i="116"/>
  <c r="D40" i="70"/>
  <c r="W31" i="70"/>
  <c r="L14" i="93"/>
  <c r="K14" i="93"/>
  <c r="U77" i="116"/>
  <c r="U131" i="116" s="1"/>
  <c r="U131" i="70"/>
  <c r="W131" i="70" s="1"/>
  <c r="U129" i="70"/>
  <c r="U75" i="116"/>
  <c r="U129" i="116" s="1"/>
  <c r="M43" i="70"/>
  <c r="N43" i="70" s="1"/>
  <c r="E107" i="70"/>
  <c r="H107" i="70" s="1"/>
  <c r="I107" i="70" s="1"/>
  <c r="F107" i="70"/>
  <c r="S135" i="70"/>
  <c r="S139" i="70" s="1"/>
  <c r="M51" i="70"/>
  <c r="N51" i="70" s="1"/>
  <c r="F109" i="70"/>
  <c r="E109" i="70"/>
  <c r="H109" i="70"/>
  <c r="I109" i="70" s="1"/>
  <c r="I162" i="70" s="1"/>
  <c r="H46" i="116"/>
  <c r="I46" i="116" s="1"/>
  <c r="M46" i="116" s="1"/>
  <c r="N46" i="116" s="1"/>
  <c r="R46" i="116" s="1"/>
  <c r="S46" i="116" s="1"/>
  <c r="W46" i="116" s="1"/>
  <c r="M41" i="70"/>
  <c r="N41" i="70" s="1"/>
  <c r="H51" i="116"/>
  <c r="I51" i="116" s="1"/>
  <c r="M51" i="116" s="1"/>
  <c r="N51" i="116" s="1"/>
  <c r="R51" i="116" s="1"/>
  <c r="S51" i="116" s="1"/>
  <c r="W51" i="116" s="1"/>
  <c r="M52" i="70"/>
  <c r="N52" i="70" s="1"/>
  <c r="W19" i="116"/>
  <c r="D45" i="116" s="1"/>
  <c r="H47" i="116"/>
  <c r="I47" i="116" s="1"/>
  <c r="M47" i="116" s="1"/>
  <c r="N47" i="116" s="1"/>
  <c r="R47" i="116" s="1"/>
  <c r="S47" i="116" s="1"/>
  <c r="W47" i="116" s="1"/>
  <c r="U80" i="116"/>
  <c r="U134" i="116" s="1"/>
  <c r="U134" i="70"/>
  <c r="U78" i="116"/>
  <c r="U132" i="116" s="1"/>
  <c r="U132" i="70"/>
  <c r="H41" i="116"/>
  <c r="I41" i="116" s="1"/>
  <c r="M41" i="116" s="1"/>
  <c r="N41" i="116" s="1"/>
  <c r="R41" i="116" s="1"/>
  <c r="S41" i="116" s="1"/>
  <c r="W41" i="116" s="1"/>
  <c r="W27" i="116"/>
  <c r="D53" i="116" s="1"/>
  <c r="U76" i="116"/>
  <c r="U130" i="116" s="1"/>
  <c r="U130" i="70"/>
  <c r="O139" i="116"/>
  <c r="R122" i="116"/>
  <c r="R139" i="116" s="1"/>
  <c r="R44" i="70"/>
  <c r="S44" i="70" s="1"/>
  <c r="O85" i="116"/>
  <c r="Q17" i="58" s="1"/>
  <c r="T74" i="116"/>
  <c r="T128" i="116" s="1"/>
  <c r="T128" i="70"/>
  <c r="M46" i="70"/>
  <c r="N46" i="70" s="1"/>
  <c r="W71" i="70"/>
  <c r="D98" i="70" s="1"/>
  <c r="U124" i="70"/>
  <c r="U70" i="116"/>
  <c r="U124" i="116" s="1"/>
  <c r="S129" i="116"/>
  <c r="E105" i="70"/>
  <c r="F105" i="70"/>
  <c r="U138" i="70"/>
  <c r="U84" i="116"/>
  <c r="U138" i="116" s="1"/>
  <c r="M50" i="70"/>
  <c r="N50" i="70" s="1"/>
  <c r="H54" i="116"/>
  <c r="I54" i="116" s="1"/>
  <c r="M54" i="116" s="1"/>
  <c r="N54" i="116" s="1"/>
  <c r="R54" i="116" s="1"/>
  <c r="S54" i="116" s="1"/>
  <c r="W54" i="116" s="1"/>
  <c r="W74" i="70"/>
  <c r="D101" i="70" s="1"/>
  <c r="H45" i="70"/>
  <c r="I45" i="70" s="1"/>
  <c r="T134" i="70"/>
  <c r="W134" i="70" s="1"/>
  <c r="T80" i="116"/>
  <c r="T134" i="116" s="1"/>
  <c r="W134" i="116" s="1"/>
  <c r="T78" i="116"/>
  <c r="T132" i="116" s="1"/>
  <c r="T132" i="70"/>
  <c r="T84" i="116"/>
  <c r="T138" i="116" s="1"/>
  <c r="W138" i="116" s="1"/>
  <c r="T138" i="70"/>
  <c r="M48" i="70"/>
  <c r="N48" i="70" s="1"/>
  <c r="H53" i="70"/>
  <c r="I53" i="70" s="1"/>
  <c r="T76" i="116"/>
  <c r="T130" i="116" s="1"/>
  <c r="T130" i="70"/>
  <c r="R85" i="116"/>
  <c r="W126" i="70"/>
  <c r="U82" i="116"/>
  <c r="U136" i="116" s="1"/>
  <c r="U136" i="70"/>
  <c r="U69" i="116"/>
  <c r="U123" i="116" s="1"/>
  <c r="U123" i="70"/>
  <c r="M47" i="70"/>
  <c r="N47" i="70" s="1"/>
  <c r="T79" i="116"/>
  <c r="T133" i="116" s="1"/>
  <c r="T133" i="70"/>
  <c r="W124" i="70"/>
  <c r="W75" i="70"/>
  <c r="D102" i="70" s="1"/>
  <c r="T129" i="70"/>
  <c r="T75" i="116"/>
  <c r="T129" i="116" s="1"/>
  <c r="M49" i="70"/>
  <c r="N49" i="70" s="1"/>
  <c r="H52" i="116"/>
  <c r="I52" i="116" s="1"/>
  <c r="M52" i="116" s="1"/>
  <c r="N52" i="116" s="1"/>
  <c r="R52" i="116" s="1"/>
  <c r="S52" i="116" s="1"/>
  <c r="W52" i="116" s="1"/>
  <c r="H43" i="116"/>
  <c r="I43" i="116" s="1"/>
  <c r="M43" i="116" s="1"/>
  <c r="N43" i="116" s="1"/>
  <c r="R43" i="116" s="1"/>
  <c r="S43" i="116" s="1"/>
  <c r="W43" i="116" s="1"/>
  <c r="U128" i="70"/>
  <c r="U74" i="116"/>
  <c r="U128" i="116" s="1"/>
  <c r="W128" i="116" s="1"/>
  <c r="M42" i="70"/>
  <c r="N42" i="70" s="1"/>
  <c r="H50" i="116"/>
  <c r="I50" i="116" s="1"/>
  <c r="M50" i="116" s="1"/>
  <c r="N50" i="116" s="1"/>
  <c r="R50" i="116" s="1"/>
  <c r="S50" i="116" s="1"/>
  <c r="W50" i="116" s="1"/>
  <c r="W80" i="116"/>
  <c r="D107" i="116" s="1"/>
  <c r="D160" i="116" s="1"/>
  <c r="U73" i="70"/>
  <c r="T73" i="70"/>
  <c r="S73" i="116"/>
  <c r="S127" i="116" s="1"/>
  <c r="W137" i="70"/>
  <c r="S130" i="116"/>
  <c r="D152" i="116"/>
  <c r="T82" i="116"/>
  <c r="T136" i="116" s="1"/>
  <c r="T136" i="70"/>
  <c r="U79" i="116"/>
  <c r="U133" i="116" s="1"/>
  <c r="U133" i="70"/>
  <c r="T70" i="116"/>
  <c r="T124" i="116" s="1"/>
  <c r="T124" i="70"/>
  <c r="W14" i="116"/>
  <c r="S31" i="116"/>
  <c r="S122" i="116"/>
  <c r="W70" i="116"/>
  <c r="D97" i="116" s="1"/>
  <c r="D150" i="116" s="1"/>
  <c r="E110" i="70"/>
  <c r="H110" i="70" s="1"/>
  <c r="I110" i="70" s="1"/>
  <c r="F110" i="70"/>
  <c r="D163" i="70"/>
  <c r="M56" i="70"/>
  <c r="N56" i="70" s="1"/>
  <c r="W78" i="116"/>
  <c r="D105" i="116" s="1"/>
  <c r="H56" i="116"/>
  <c r="I56" i="116" s="1"/>
  <c r="M56" i="116" s="1"/>
  <c r="N56" i="116" s="1"/>
  <c r="R56" i="116" s="1"/>
  <c r="S56" i="116" s="1"/>
  <c r="W56" i="116" s="1"/>
  <c r="W79" i="70"/>
  <c r="D106" i="70" s="1"/>
  <c r="T123" i="70"/>
  <c r="W123" i="70" s="1"/>
  <c r="T69" i="116"/>
  <c r="T123" i="116" s="1"/>
  <c r="W123" i="116" s="1"/>
  <c r="W83" i="116"/>
  <c r="D110" i="116" s="1"/>
  <c r="F99" i="70"/>
  <c r="E99" i="70"/>
  <c r="H99" i="70" s="1"/>
  <c r="I99" i="70" s="1"/>
  <c r="D152" i="70"/>
  <c r="W77" i="116"/>
  <c r="D104" i="116" s="1"/>
  <c r="D157" i="116" s="1"/>
  <c r="R55" i="70"/>
  <c r="S55" i="70" s="1"/>
  <c r="H49" i="116"/>
  <c r="I49" i="116" s="1"/>
  <c r="M49" i="116" s="1"/>
  <c r="N49" i="116" s="1"/>
  <c r="R49" i="116" s="1"/>
  <c r="S49" i="116" s="1"/>
  <c r="W49" i="116" s="1"/>
  <c r="W76" i="70"/>
  <c r="D103" i="70" s="1"/>
  <c r="H42" i="116"/>
  <c r="I42" i="116" s="1"/>
  <c r="M42" i="116" s="1"/>
  <c r="N42" i="116" s="1"/>
  <c r="R42" i="116" s="1"/>
  <c r="S42" i="116" s="1"/>
  <c r="W42" i="116" s="1"/>
  <c r="U68" i="70"/>
  <c r="S68" i="116"/>
  <c r="S85" i="70"/>
  <c r="T68" i="70"/>
  <c r="H48" i="116"/>
  <c r="I48" i="116" s="1"/>
  <c r="M48" i="116" s="1"/>
  <c r="N48" i="116" s="1"/>
  <c r="R48" i="116" s="1"/>
  <c r="S48" i="116" s="1"/>
  <c r="W48" i="116" s="1"/>
  <c r="U71" i="116"/>
  <c r="U125" i="116" s="1"/>
  <c r="U125" i="70"/>
  <c r="W79" i="116" l="1"/>
  <c r="D106" i="116" s="1"/>
  <c r="D159" i="116" s="1"/>
  <c r="W125" i="116"/>
  <c r="W133" i="116"/>
  <c r="H105" i="70"/>
  <c r="I105" i="70" s="1"/>
  <c r="W68" i="70"/>
  <c r="D95" i="70" s="1"/>
  <c r="D148" i="70" s="1"/>
  <c r="W76" i="116"/>
  <c r="D103" i="116" s="1"/>
  <c r="D156" i="116" s="1"/>
  <c r="W131" i="116"/>
  <c r="W136" i="116"/>
  <c r="W130" i="70"/>
  <c r="W130" i="116"/>
  <c r="W74" i="116"/>
  <c r="D101" i="116" s="1"/>
  <c r="D154" i="116" s="1"/>
  <c r="W84" i="116"/>
  <c r="D111" i="116" s="1"/>
  <c r="D164" i="116" s="1"/>
  <c r="J105" i="70"/>
  <c r="K105" i="70"/>
  <c r="I158" i="70"/>
  <c r="F106" i="70"/>
  <c r="E106" i="70"/>
  <c r="H106" i="70"/>
  <c r="I106" i="70" s="1"/>
  <c r="D159" i="70"/>
  <c r="F111" i="116"/>
  <c r="F164" i="116" s="1"/>
  <c r="F164" i="70"/>
  <c r="W136" i="70"/>
  <c r="R42" i="70"/>
  <c r="S42" i="70" s="1"/>
  <c r="R46" i="70"/>
  <c r="S46" i="70" s="1"/>
  <c r="E109" i="116"/>
  <c r="E162" i="116" s="1"/>
  <c r="E162" i="70"/>
  <c r="E96" i="116"/>
  <c r="E149" i="116" s="1"/>
  <c r="E149" i="70"/>
  <c r="H149" i="70" s="1"/>
  <c r="F99" i="116"/>
  <c r="F152" i="116" s="1"/>
  <c r="F152" i="70"/>
  <c r="D40" i="116"/>
  <c r="W31" i="116"/>
  <c r="W71" i="116"/>
  <c r="D98" i="116" s="1"/>
  <c r="U127" i="70"/>
  <c r="U73" i="116"/>
  <c r="U127" i="116" s="1"/>
  <c r="R49" i="70"/>
  <c r="S49" i="70" s="1"/>
  <c r="R47" i="70"/>
  <c r="S47" i="70" s="1"/>
  <c r="W132" i="70"/>
  <c r="W129" i="116"/>
  <c r="W128" i="70"/>
  <c r="F162" i="70"/>
  <c r="F109" i="116"/>
  <c r="F162" i="116" s="1"/>
  <c r="E104" i="70"/>
  <c r="F104" i="70"/>
  <c r="H104" i="70"/>
  <c r="I104" i="70" s="1"/>
  <c r="D157" i="70"/>
  <c r="F149" i="70"/>
  <c r="F96" i="116"/>
  <c r="F149" i="116" s="1"/>
  <c r="K97" i="70"/>
  <c r="J97" i="70"/>
  <c r="F98" i="70"/>
  <c r="E98" i="70"/>
  <c r="D151" i="70"/>
  <c r="W81" i="116"/>
  <c r="D108" i="116" s="1"/>
  <c r="W133" i="70"/>
  <c r="M45" i="70"/>
  <c r="N45" i="70" s="1"/>
  <c r="W75" i="116"/>
  <c r="D102" i="116" s="1"/>
  <c r="H45" i="116"/>
  <c r="I45" i="116" s="1"/>
  <c r="M45" i="116" s="1"/>
  <c r="N45" i="116" s="1"/>
  <c r="R45" i="116" s="1"/>
  <c r="S45" i="116" s="1"/>
  <c r="W45" i="116" s="1"/>
  <c r="W138" i="70"/>
  <c r="F107" i="116"/>
  <c r="F160" i="116" s="1"/>
  <c r="F160" i="70"/>
  <c r="K96" i="70"/>
  <c r="J96" i="70"/>
  <c r="W73" i="70"/>
  <c r="D100" i="70" s="1"/>
  <c r="T73" i="116"/>
  <c r="T127" i="116" s="1"/>
  <c r="T127" i="70"/>
  <c r="W127" i="70" s="1"/>
  <c r="R52" i="70"/>
  <c r="S52" i="70" s="1"/>
  <c r="E160" i="70"/>
  <c r="E107" i="116"/>
  <c r="E160" i="116" s="1"/>
  <c r="H160" i="116" s="1"/>
  <c r="I160" i="116" s="1"/>
  <c r="M160" i="116" s="1"/>
  <c r="N160" i="116" s="1"/>
  <c r="R160" i="116" s="1"/>
  <c r="S160" i="116" s="1"/>
  <c r="W160" i="116" s="1"/>
  <c r="T85" i="70"/>
  <c r="T122" i="70"/>
  <c r="T68" i="116"/>
  <c r="D163" i="116"/>
  <c r="K110" i="70"/>
  <c r="J110" i="70"/>
  <c r="M110" i="70" s="1"/>
  <c r="N110" i="70" s="1"/>
  <c r="I163" i="70"/>
  <c r="H164" i="70"/>
  <c r="F97" i="116"/>
  <c r="F150" i="116" s="1"/>
  <c r="F150" i="70"/>
  <c r="U85" i="70"/>
  <c r="U68" i="116"/>
  <c r="U122" i="70"/>
  <c r="R48" i="70"/>
  <c r="S48" i="70" s="1"/>
  <c r="F108" i="70"/>
  <c r="E108" i="70"/>
  <c r="H108" i="70" s="1"/>
  <c r="I108" i="70" s="1"/>
  <c r="K99" i="70"/>
  <c r="J99" i="70"/>
  <c r="I152" i="70"/>
  <c r="W73" i="116"/>
  <c r="D100" i="116" s="1"/>
  <c r="E158" i="70"/>
  <c r="E105" i="116"/>
  <c r="E158" i="116" s="1"/>
  <c r="J109" i="70"/>
  <c r="K109" i="70"/>
  <c r="M109" i="70" s="1"/>
  <c r="N109" i="70" s="1"/>
  <c r="U135" i="70"/>
  <c r="U81" i="116"/>
  <c r="U135" i="116" s="1"/>
  <c r="E103" i="70"/>
  <c r="F103" i="70"/>
  <c r="D156" i="70"/>
  <c r="E30" i="63"/>
  <c r="I23" i="69"/>
  <c r="I24" i="69" s="1"/>
  <c r="F163" i="70"/>
  <c r="F110" i="116"/>
  <c r="F163" i="116" s="1"/>
  <c r="W129" i="70"/>
  <c r="D161" i="70"/>
  <c r="R50" i="70"/>
  <c r="S50" i="70" s="1"/>
  <c r="W82" i="116"/>
  <c r="D109" i="116" s="1"/>
  <c r="S135" i="116"/>
  <c r="S139" i="116" s="1"/>
  <c r="I149" i="70"/>
  <c r="R51" i="70"/>
  <c r="S51" i="70" s="1"/>
  <c r="R43" i="70"/>
  <c r="S43" i="70" s="1"/>
  <c r="R54" i="70"/>
  <c r="S54" i="70" s="1"/>
  <c r="H111" i="70"/>
  <c r="I111" i="70" s="1"/>
  <c r="E150" i="70"/>
  <c r="H150" i="70" s="1"/>
  <c r="E97" i="116"/>
  <c r="E150" i="116" s="1"/>
  <c r="H150" i="116" s="1"/>
  <c r="I150" i="116" s="1"/>
  <c r="M150" i="116" s="1"/>
  <c r="N150" i="116" s="1"/>
  <c r="R150" i="116" s="1"/>
  <c r="S150" i="116" s="1"/>
  <c r="W150" i="116" s="1"/>
  <c r="D158" i="116"/>
  <c r="F158" i="70"/>
  <c r="F105" i="116"/>
  <c r="F158" i="116" s="1"/>
  <c r="W44" i="70"/>
  <c r="J107" i="70"/>
  <c r="K107" i="70"/>
  <c r="F101" i="70"/>
  <c r="E101" i="70"/>
  <c r="D154" i="70"/>
  <c r="I160" i="70"/>
  <c r="W125" i="70"/>
  <c r="E152" i="70"/>
  <c r="E99" i="116"/>
  <c r="R56" i="70"/>
  <c r="S56" i="70" s="1"/>
  <c r="T135" i="70"/>
  <c r="W135" i="70" s="1"/>
  <c r="T81" i="116"/>
  <c r="T135" i="116" s="1"/>
  <c r="S85" i="116"/>
  <c r="W55" i="70"/>
  <c r="E163" i="70"/>
  <c r="E110" i="116"/>
  <c r="E163" i="116" s="1"/>
  <c r="W69" i="116"/>
  <c r="D96" i="116" s="1"/>
  <c r="F102" i="70"/>
  <c r="E102" i="70"/>
  <c r="D155" i="70"/>
  <c r="M53" i="70"/>
  <c r="N53" i="70" s="1"/>
  <c r="N17" i="58"/>
  <c r="R17" i="58" s="1"/>
  <c r="O17" i="58"/>
  <c r="P17" i="58" s="1"/>
  <c r="H53" i="116"/>
  <c r="I53" i="116" s="1"/>
  <c r="M53" i="116" s="1"/>
  <c r="N53" i="116" s="1"/>
  <c r="R53" i="116" s="1"/>
  <c r="S53" i="116" s="1"/>
  <c r="W53" i="116" s="1"/>
  <c r="R41" i="70"/>
  <c r="S41" i="70" s="1"/>
  <c r="H40" i="70"/>
  <c r="D57" i="70"/>
  <c r="K17" i="54"/>
  <c r="K13" i="55"/>
  <c r="E111" i="116"/>
  <c r="E164" i="116" s="1"/>
  <c r="E164" i="70"/>
  <c r="H107" i="116" l="1"/>
  <c r="I107" i="116" s="1"/>
  <c r="H158" i="70"/>
  <c r="W127" i="116"/>
  <c r="H164" i="116"/>
  <c r="I164" i="116" s="1"/>
  <c r="M164" i="116" s="1"/>
  <c r="N164" i="116" s="1"/>
  <c r="R164" i="116" s="1"/>
  <c r="S164" i="116" s="1"/>
  <c r="W164" i="116" s="1"/>
  <c r="H152" i="70"/>
  <c r="W68" i="116"/>
  <c r="D95" i="116" s="1"/>
  <c r="M97" i="70"/>
  <c r="N97" i="70" s="1"/>
  <c r="O97" i="70" s="1"/>
  <c r="H163" i="70"/>
  <c r="O109" i="70"/>
  <c r="P109" i="70"/>
  <c r="R109" i="70"/>
  <c r="S109" i="70" s="1"/>
  <c r="N162" i="70"/>
  <c r="J108" i="70"/>
  <c r="K108" i="70"/>
  <c r="M108" i="70"/>
  <c r="N108" i="70" s="1"/>
  <c r="N161" i="70" s="1"/>
  <c r="I161" i="70"/>
  <c r="O110" i="70"/>
  <c r="P110" i="70"/>
  <c r="N163" i="70"/>
  <c r="J152" i="70"/>
  <c r="J99" i="116"/>
  <c r="M96" i="70"/>
  <c r="N96" i="70" s="1"/>
  <c r="J149" i="70"/>
  <c r="M149" i="70" s="1"/>
  <c r="J96" i="116"/>
  <c r="D155" i="116"/>
  <c r="H162" i="70"/>
  <c r="W41" i="70"/>
  <c r="E155" i="70"/>
  <c r="E102" i="116"/>
  <c r="E155" i="116" s="1"/>
  <c r="H109" i="116"/>
  <c r="I109" i="116" s="1"/>
  <c r="D162" i="116"/>
  <c r="H162" i="116" s="1"/>
  <c r="I162" i="116" s="1"/>
  <c r="M162" i="116" s="1"/>
  <c r="N162" i="116" s="1"/>
  <c r="R162" i="116" s="1"/>
  <c r="S162" i="116" s="1"/>
  <c r="W162" i="116" s="1"/>
  <c r="M99" i="70"/>
  <c r="N99" i="70" s="1"/>
  <c r="U122" i="116"/>
  <c r="U139" i="116" s="1"/>
  <c r="U85" i="116"/>
  <c r="K149" i="70"/>
  <c r="K96" i="116"/>
  <c r="F98" i="116"/>
  <c r="F151" i="116" s="1"/>
  <c r="F151" i="70"/>
  <c r="F159" i="70"/>
  <c r="F106" i="116"/>
  <c r="F159" i="116" s="1"/>
  <c r="F103" i="116"/>
  <c r="F156" i="116" s="1"/>
  <c r="F156" i="70"/>
  <c r="H110" i="116"/>
  <c r="I110" i="116" s="1"/>
  <c r="W42" i="70"/>
  <c r="F154" i="70"/>
  <c r="F101" i="116"/>
  <c r="F154" i="116" s="1"/>
  <c r="T122" i="116"/>
  <c r="T85" i="116"/>
  <c r="S17" i="58" s="1"/>
  <c r="R53" i="70"/>
  <c r="S53" i="70" s="1"/>
  <c r="W135" i="116"/>
  <c r="U139" i="70"/>
  <c r="E98" i="116"/>
  <c r="E151" i="116" s="1"/>
  <c r="E151" i="70"/>
  <c r="D151" i="116"/>
  <c r="L13" i="55"/>
  <c r="D161" i="116"/>
  <c r="F102" i="116"/>
  <c r="F155" i="116" s="1"/>
  <c r="F155" i="70"/>
  <c r="W54" i="70"/>
  <c r="S162" i="70"/>
  <c r="K109" i="116"/>
  <c r="K162" i="70"/>
  <c r="K152" i="70"/>
  <c r="K99" i="116"/>
  <c r="J110" i="116"/>
  <c r="J163" i="70"/>
  <c r="H160" i="70"/>
  <c r="R45" i="70"/>
  <c r="S45" i="70" s="1"/>
  <c r="H98" i="70"/>
  <c r="I98" i="70" s="1"/>
  <c r="J104" i="70"/>
  <c r="K104" i="70"/>
  <c r="M104" i="70" s="1"/>
  <c r="N104" i="70" s="1"/>
  <c r="I157" i="70"/>
  <c r="H40" i="116"/>
  <c r="D57" i="116"/>
  <c r="W85" i="70"/>
  <c r="J160" i="70"/>
  <c r="M160" i="70" s="1"/>
  <c r="J107" i="116"/>
  <c r="J158" i="70"/>
  <c r="J105" i="116"/>
  <c r="W56" i="70"/>
  <c r="E156" i="70"/>
  <c r="E103" i="116"/>
  <c r="T139" i="70"/>
  <c r="W122" i="70"/>
  <c r="W139" i="70" s="1"/>
  <c r="H151" i="70"/>
  <c r="L17" i="54"/>
  <c r="K18" i="54"/>
  <c r="L18" i="54" s="1"/>
  <c r="H102" i="70"/>
  <c r="I102" i="70" s="1"/>
  <c r="M107" i="70"/>
  <c r="N107" i="70" s="1"/>
  <c r="H158" i="116"/>
  <c r="I158" i="116" s="1"/>
  <c r="M158" i="116" s="1"/>
  <c r="N158" i="116" s="1"/>
  <c r="R158" i="116" s="1"/>
  <c r="S158" i="116" s="1"/>
  <c r="W158" i="116" s="1"/>
  <c r="W50" i="70"/>
  <c r="J162" i="70"/>
  <c r="M162" i="70" s="1"/>
  <c r="J109" i="116"/>
  <c r="K163" i="70"/>
  <c r="M163" i="70" s="1"/>
  <c r="K110" i="116"/>
  <c r="H105" i="116"/>
  <c r="I105" i="116" s="1"/>
  <c r="F157" i="70"/>
  <c r="F104" i="116"/>
  <c r="F157" i="116" s="1"/>
  <c r="W47" i="70"/>
  <c r="W46" i="70"/>
  <c r="M105" i="70"/>
  <c r="N105" i="70" s="1"/>
  <c r="F95" i="70"/>
  <c r="H95" i="70" s="1"/>
  <c r="E95" i="70"/>
  <c r="D112" i="70"/>
  <c r="E154" i="70"/>
  <c r="H154" i="70" s="1"/>
  <c r="E101" i="116"/>
  <c r="F161" i="70"/>
  <c r="F108" i="116"/>
  <c r="F161" i="116" s="1"/>
  <c r="K97" i="116"/>
  <c r="K150" i="70"/>
  <c r="W49" i="70"/>
  <c r="I40" i="70"/>
  <c r="H57" i="70"/>
  <c r="W51" i="70"/>
  <c r="D153" i="116"/>
  <c r="E152" i="116"/>
  <c r="H152" i="116" s="1"/>
  <c r="I152" i="116" s="1"/>
  <c r="M152" i="116" s="1"/>
  <c r="N152" i="116" s="1"/>
  <c r="R152" i="116" s="1"/>
  <c r="S152" i="116" s="1"/>
  <c r="W152" i="116" s="1"/>
  <c r="H99" i="116"/>
  <c r="I99" i="116" s="1"/>
  <c r="M99" i="116" s="1"/>
  <c r="N99" i="116" s="1"/>
  <c r="W48" i="70"/>
  <c r="E100" i="70"/>
  <c r="F100" i="70"/>
  <c r="D153" i="70"/>
  <c r="J106" i="70"/>
  <c r="K106" i="70"/>
  <c r="M106" i="70"/>
  <c r="N106" i="70" s="1"/>
  <c r="I159" i="70"/>
  <c r="K111" i="70"/>
  <c r="J111" i="70"/>
  <c r="M111" i="70" s="1"/>
  <c r="N111" i="70" s="1"/>
  <c r="I164" i="70"/>
  <c r="E106" i="116"/>
  <c r="E159" i="70"/>
  <c r="H159" i="70" s="1"/>
  <c r="D165" i="70"/>
  <c r="H96" i="116"/>
  <c r="I96" i="116" s="1"/>
  <c r="D149" i="116"/>
  <c r="H149" i="116" s="1"/>
  <c r="I149" i="116" s="1"/>
  <c r="M149" i="116" s="1"/>
  <c r="N149" i="116" s="1"/>
  <c r="R149" i="116" s="1"/>
  <c r="S149" i="116" s="1"/>
  <c r="W149" i="116" s="1"/>
  <c r="H101" i="70"/>
  <c r="I101" i="70" s="1"/>
  <c r="K160" i="70"/>
  <c r="K107" i="116"/>
  <c r="H97" i="116"/>
  <c r="I97" i="116" s="1"/>
  <c r="W43" i="70"/>
  <c r="H103" i="70"/>
  <c r="I103" i="70" s="1"/>
  <c r="E161" i="70"/>
  <c r="H161" i="70" s="1"/>
  <c r="E108" i="116"/>
  <c r="E161" i="116" s="1"/>
  <c r="H163" i="116"/>
  <c r="I163" i="116" s="1"/>
  <c r="M163" i="116" s="1"/>
  <c r="N163" i="116" s="1"/>
  <c r="R163" i="116" s="1"/>
  <c r="S163" i="116" s="1"/>
  <c r="W163" i="116" s="1"/>
  <c r="W52" i="70"/>
  <c r="H111" i="116"/>
  <c r="I111" i="116" s="1"/>
  <c r="J97" i="116"/>
  <c r="J150" i="70"/>
  <c r="E104" i="116"/>
  <c r="E157" i="70"/>
  <c r="K158" i="70"/>
  <c r="M158" i="70" s="1"/>
  <c r="K105" i="116"/>
  <c r="D112" i="116" l="1"/>
  <c r="D148" i="116"/>
  <c r="N150" i="70"/>
  <c r="P97" i="70"/>
  <c r="R97" i="70" s="1"/>
  <c r="S97" i="70" s="1"/>
  <c r="M97" i="116"/>
  <c r="N97" i="116" s="1"/>
  <c r="H157" i="70"/>
  <c r="H156" i="70"/>
  <c r="H155" i="70"/>
  <c r="M152" i="70"/>
  <c r="W85" i="116"/>
  <c r="P111" i="70"/>
  <c r="O111" i="70"/>
  <c r="R111" i="70"/>
  <c r="S111" i="70" s="1"/>
  <c r="N164" i="70"/>
  <c r="P104" i="70"/>
  <c r="R104" i="70" s="1"/>
  <c r="S104" i="70" s="1"/>
  <c r="O104" i="70"/>
  <c r="N157" i="70"/>
  <c r="P106" i="70"/>
  <c r="O106" i="70"/>
  <c r="N159" i="70"/>
  <c r="I40" i="116"/>
  <c r="H57" i="116"/>
  <c r="H151" i="116"/>
  <c r="I151" i="116" s="1"/>
  <c r="M151" i="116" s="1"/>
  <c r="N151" i="116" s="1"/>
  <c r="R151" i="116" s="1"/>
  <c r="S151" i="116" s="1"/>
  <c r="W151" i="116" s="1"/>
  <c r="F112" i="70"/>
  <c r="F148" i="70"/>
  <c r="F95" i="116"/>
  <c r="M105" i="116"/>
  <c r="N105" i="116" s="1"/>
  <c r="M110" i="116"/>
  <c r="N110" i="116" s="1"/>
  <c r="H98" i="116"/>
  <c r="I98" i="116" s="1"/>
  <c r="T139" i="116"/>
  <c r="W122" i="116"/>
  <c r="W139" i="116" s="1"/>
  <c r="P150" i="70"/>
  <c r="P97" i="116"/>
  <c r="D165" i="116"/>
  <c r="P96" i="70"/>
  <c r="O96" i="70"/>
  <c r="N149" i="70"/>
  <c r="K106" i="116"/>
  <c r="K159" i="70"/>
  <c r="E95" i="116"/>
  <c r="E148" i="70"/>
  <c r="E112" i="70"/>
  <c r="J108" i="116"/>
  <c r="J161" i="70"/>
  <c r="E157" i="116"/>
  <c r="H157" i="116" s="1"/>
  <c r="I157" i="116" s="1"/>
  <c r="M157" i="116" s="1"/>
  <c r="N157" i="116" s="1"/>
  <c r="R157" i="116" s="1"/>
  <c r="S157" i="116" s="1"/>
  <c r="W157" i="116" s="1"/>
  <c r="H104" i="116"/>
  <c r="I104" i="116" s="1"/>
  <c r="K101" i="70"/>
  <c r="J101" i="70"/>
  <c r="I154" i="70"/>
  <c r="F100" i="116"/>
  <c r="F153" i="116" s="1"/>
  <c r="F153" i="70"/>
  <c r="P105" i="70"/>
  <c r="O105" i="70"/>
  <c r="R105" i="70"/>
  <c r="S105" i="70" s="1"/>
  <c r="N158" i="70"/>
  <c r="P107" i="70"/>
  <c r="O107" i="70"/>
  <c r="N160" i="70"/>
  <c r="M107" i="116"/>
  <c r="N107" i="116" s="1"/>
  <c r="K104" i="116"/>
  <c r="K157" i="70"/>
  <c r="P99" i="70"/>
  <c r="O99" i="70"/>
  <c r="R99" i="70" s="1"/>
  <c r="S99" i="70" s="1"/>
  <c r="N152" i="70"/>
  <c r="H155" i="116"/>
  <c r="I155" i="116" s="1"/>
  <c r="M155" i="116" s="1"/>
  <c r="N155" i="116" s="1"/>
  <c r="R155" i="116" s="1"/>
  <c r="S155" i="116" s="1"/>
  <c r="W155" i="116" s="1"/>
  <c r="H108" i="116"/>
  <c r="I108" i="116" s="1"/>
  <c r="O150" i="70"/>
  <c r="O97" i="116"/>
  <c r="T109" i="70"/>
  <c r="U109" i="70"/>
  <c r="P163" i="70"/>
  <c r="P110" i="116"/>
  <c r="W45" i="70"/>
  <c r="O108" i="70"/>
  <c r="P108" i="70"/>
  <c r="W53" i="70"/>
  <c r="K161" i="70"/>
  <c r="M161" i="70" s="1"/>
  <c r="K108" i="116"/>
  <c r="E159" i="116"/>
  <c r="H159" i="116" s="1"/>
  <c r="I159" i="116" s="1"/>
  <c r="M159" i="116" s="1"/>
  <c r="N159" i="116" s="1"/>
  <c r="R159" i="116" s="1"/>
  <c r="S159" i="116" s="1"/>
  <c r="W159" i="116" s="1"/>
  <c r="H106" i="116"/>
  <c r="I106" i="116" s="1"/>
  <c r="M150" i="70"/>
  <c r="J103" i="70"/>
  <c r="K103" i="70"/>
  <c r="I156" i="70"/>
  <c r="J111" i="116"/>
  <c r="J164" i="70"/>
  <c r="M164" i="70" s="1"/>
  <c r="E153" i="70"/>
  <c r="E100" i="116"/>
  <c r="J102" i="70"/>
  <c r="K102" i="70"/>
  <c r="I155" i="70"/>
  <c r="J104" i="116"/>
  <c r="J157" i="70"/>
  <c r="H102" i="116"/>
  <c r="I102" i="116" s="1"/>
  <c r="P162" i="70"/>
  <c r="P109" i="116"/>
  <c r="M40" i="70"/>
  <c r="I57" i="70"/>
  <c r="K14" i="55" s="1"/>
  <c r="I95" i="70"/>
  <c r="I148" i="70" s="1"/>
  <c r="F30" i="63"/>
  <c r="J23" i="69"/>
  <c r="J24" i="69" s="1"/>
  <c r="O110" i="116"/>
  <c r="O163" i="70"/>
  <c r="J106" i="116"/>
  <c r="J159" i="70"/>
  <c r="M96" i="116"/>
  <c r="N96" i="116" s="1"/>
  <c r="K111" i="116"/>
  <c r="K164" i="70"/>
  <c r="H100" i="70"/>
  <c r="I100" i="70" s="1"/>
  <c r="E154" i="116"/>
  <c r="H154" i="116" s="1"/>
  <c r="I154" i="116" s="1"/>
  <c r="M154" i="116" s="1"/>
  <c r="N154" i="116" s="1"/>
  <c r="R154" i="116" s="1"/>
  <c r="S154" i="116" s="1"/>
  <c r="W154" i="116" s="1"/>
  <c r="H101" i="116"/>
  <c r="I101" i="116" s="1"/>
  <c r="M109" i="116"/>
  <c r="N109" i="116" s="1"/>
  <c r="K19" i="54"/>
  <c r="E156" i="116"/>
  <c r="H156" i="116" s="1"/>
  <c r="I156" i="116" s="1"/>
  <c r="M156" i="116" s="1"/>
  <c r="N156" i="116" s="1"/>
  <c r="R156" i="116" s="1"/>
  <c r="S156" i="116" s="1"/>
  <c r="W156" i="116" s="1"/>
  <c r="H103" i="116"/>
  <c r="I103" i="116" s="1"/>
  <c r="J98" i="70"/>
  <c r="K98" i="70"/>
  <c r="M98" i="70"/>
  <c r="N98" i="70" s="1"/>
  <c r="I151" i="70"/>
  <c r="H161" i="116"/>
  <c r="I161" i="116" s="1"/>
  <c r="M161" i="116" s="1"/>
  <c r="N161" i="116" s="1"/>
  <c r="R161" i="116" s="1"/>
  <c r="S161" i="116" s="1"/>
  <c r="W161" i="116" s="1"/>
  <c r="R110" i="70"/>
  <c r="S110" i="70" s="1"/>
  <c r="O162" i="70"/>
  <c r="O109" i="116"/>
  <c r="S150" i="70" l="1"/>
  <c r="U97" i="70"/>
  <c r="T97" i="70"/>
  <c r="W97" i="70" s="1"/>
  <c r="M106" i="116"/>
  <c r="N106" i="116" s="1"/>
  <c r="R110" i="116"/>
  <c r="S110" i="116" s="1"/>
  <c r="H153" i="70"/>
  <c r="R109" i="116"/>
  <c r="S109" i="116" s="1"/>
  <c r="H112" i="70"/>
  <c r="M102" i="70"/>
  <c r="N102" i="70" s="1"/>
  <c r="F165" i="70"/>
  <c r="R162" i="70"/>
  <c r="R150" i="70"/>
  <c r="R96" i="70"/>
  <c r="S96" i="70" s="1"/>
  <c r="S149" i="70" s="1"/>
  <c r="U96" i="70"/>
  <c r="T96" i="70"/>
  <c r="P102" i="70"/>
  <c r="O102" i="70"/>
  <c r="N155" i="70"/>
  <c r="T162" i="70"/>
  <c r="T109" i="116"/>
  <c r="E153" i="116"/>
  <c r="H153" i="116" s="1"/>
  <c r="I153" i="116" s="1"/>
  <c r="M153" i="116" s="1"/>
  <c r="N153" i="116" s="1"/>
  <c r="R153" i="116" s="1"/>
  <c r="S153" i="116" s="1"/>
  <c r="W153" i="116" s="1"/>
  <c r="H100" i="116"/>
  <c r="I100" i="116" s="1"/>
  <c r="K154" i="70"/>
  <c r="K101" i="116"/>
  <c r="L19" i="54"/>
  <c r="M15" i="54"/>
  <c r="K21" i="54"/>
  <c r="O157" i="70"/>
  <c r="R157" i="70" s="1"/>
  <c r="O104" i="116"/>
  <c r="R104" i="116" s="1"/>
  <c r="S104" i="116" s="1"/>
  <c r="M157" i="70"/>
  <c r="M111" i="116"/>
  <c r="N111" i="116" s="1"/>
  <c r="P108" i="116"/>
  <c r="P161" i="70"/>
  <c r="O158" i="70"/>
  <c r="O105" i="116"/>
  <c r="P158" i="70"/>
  <c r="P105" i="116"/>
  <c r="P98" i="70"/>
  <c r="O98" i="70"/>
  <c r="R98" i="70"/>
  <c r="S98" i="70" s="1"/>
  <c r="N151" i="70"/>
  <c r="R163" i="70"/>
  <c r="O160" i="70"/>
  <c r="O107" i="116"/>
  <c r="M108" i="116"/>
  <c r="N108" i="116" s="1"/>
  <c r="O96" i="116"/>
  <c r="O149" i="70"/>
  <c r="O159" i="70"/>
  <c r="O106" i="116"/>
  <c r="T111" i="70"/>
  <c r="U111" i="70"/>
  <c r="S164" i="70"/>
  <c r="J103" i="116"/>
  <c r="M103" i="116" s="1"/>
  <c r="N103" i="116" s="1"/>
  <c r="J156" i="70"/>
  <c r="T99" i="70"/>
  <c r="U99" i="70"/>
  <c r="W99" i="70"/>
  <c r="S152" i="70"/>
  <c r="H95" i="116"/>
  <c r="E112" i="116"/>
  <c r="T17" i="58" s="1"/>
  <c r="E148" i="116"/>
  <c r="U105" i="70"/>
  <c r="T105" i="70"/>
  <c r="S158" i="70"/>
  <c r="F148" i="116"/>
  <c r="F165" i="116" s="1"/>
  <c r="F112" i="116"/>
  <c r="M104" i="116"/>
  <c r="N104" i="116" s="1"/>
  <c r="M40" i="116"/>
  <c r="I57" i="116"/>
  <c r="M159" i="70"/>
  <c r="K151" i="70"/>
  <c r="K98" i="116"/>
  <c r="K100" i="70"/>
  <c r="J100" i="70"/>
  <c r="I153" i="70"/>
  <c r="I165" i="70" s="1"/>
  <c r="L14" i="55"/>
  <c r="K21" i="55"/>
  <c r="K15" i="55"/>
  <c r="K156" i="70"/>
  <c r="K103" i="116"/>
  <c r="W109" i="70"/>
  <c r="O152" i="70"/>
  <c r="O99" i="116"/>
  <c r="P107" i="116"/>
  <c r="P160" i="70"/>
  <c r="P96" i="116"/>
  <c r="R96" i="116" s="1"/>
  <c r="S96" i="116" s="1"/>
  <c r="P149" i="70"/>
  <c r="T97" i="116"/>
  <c r="T150" i="70"/>
  <c r="R106" i="70"/>
  <c r="S106" i="70" s="1"/>
  <c r="O111" i="116"/>
  <c r="O164" i="70"/>
  <c r="J155" i="70"/>
  <c r="J102" i="116"/>
  <c r="J101" i="116"/>
  <c r="J154" i="70"/>
  <c r="M154" i="70" s="1"/>
  <c r="R108" i="70"/>
  <c r="S108" i="70" s="1"/>
  <c r="O161" i="70"/>
  <c r="R161" i="70" s="1"/>
  <c r="O108" i="116"/>
  <c r="U104" i="70"/>
  <c r="T104" i="70"/>
  <c r="S157" i="70"/>
  <c r="T110" i="70"/>
  <c r="U110" i="70"/>
  <c r="W110" i="70"/>
  <c r="S163" i="70"/>
  <c r="R97" i="116"/>
  <c r="S97" i="116" s="1"/>
  <c r="W97" i="116" s="1"/>
  <c r="J95" i="70"/>
  <c r="I112" i="70"/>
  <c r="K95" i="70"/>
  <c r="P104" i="116"/>
  <c r="P157" i="70"/>
  <c r="J151" i="70"/>
  <c r="J98" i="116"/>
  <c r="N40" i="70"/>
  <c r="M57" i="70"/>
  <c r="K155" i="70"/>
  <c r="K102" i="116"/>
  <c r="M103" i="70"/>
  <c r="N103" i="70" s="1"/>
  <c r="U109" i="116"/>
  <c r="U162" i="70"/>
  <c r="P99" i="116"/>
  <c r="P152" i="70"/>
  <c r="R107" i="70"/>
  <c r="S107" i="70" s="1"/>
  <c r="M101" i="70"/>
  <c r="N101" i="70" s="1"/>
  <c r="E165" i="70"/>
  <c r="H148" i="70"/>
  <c r="U150" i="70"/>
  <c r="U97" i="116"/>
  <c r="P159" i="70"/>
  <c r="P106" i="116"/>
  <c r="P111" i="116"/>
  <c r="P164" i="70"/>
  <c r="H165" i="70" l="1"/>
  <c r="R159" i="70"/>
  <c r="R160" i="70"/>
  <c r="R105" i="116"/>
  <c r="S105" i="116" s="1"/>
  <c r="R158" i="70"/>
  <c r="R111" i="116"/>
  <c r="S111" i="116" s="1"/>
  <c r="R106" i="116"/>
  <c r="S106" i="116" s="1"/>
  <c r="M102" i="116"/>
  <c r="N102" i="116" s="1"/>
  <c r="K112" i="70"/>
  <c r="K95" i="116"/>
  <c r="K148" i="70"/>
  <c r="U164" i="70"/>
  <c r="W164" i="70" s="1"/>
  <c r="U111" i="116"/>
  <c r="T104" i="116"/>
  <c r="T157" i="70"/>
  <c r="W105" i="70"/>
  <c r="T105" i="116"/>
  <c r="T158" i="70"/>
  <c r="U99" i="116"/>
  <c r="U152" i="70"/>
  <c r="P155" i="70"/>
  <c r="P102" i="116"/>
  <c r="J112" i="70"/>
  <c r="J148" i="70"/>
  <c r="J95" i="116"/>
  <c r="T99" i="116"/>
  <c r="T152" i="70"/>
  <c r="M151" i="70"/>
  <c r="U106" i="70"/>
  <c r="T106" i="70"/>
  <c r="W106" i="70"/>
  <c r="S159" i="70"/>
  <c r="R99" i="116"/>
  <c r="S99" i="116" s="1"/>
  <c r="N40" i="116"/>
  <c r="M57" i="116"/>
  <c r="E165" i="116"/>
  <c r="H148" i="116"/>
  <c r="O151" i="70"/>
  <c r="O98" i="116"/>
  <c r="W109" i="116"/>
  <c r="D54" i="55"/>
  <c r="L15" i="55"/>
  <c r="R40" i="70"/>
  <c r="N57" i="70"/>
  <c r="W104" i="70"/>
  <c r="U104" i="116"/>
  <c r="U157" i="70"/>
  <c r="R151" i="70"/>
  <c r="M156" i="70"/>
  <c r="U108" i="70"/>
  <c r="T108" i="70"/>
  <c r="S161" i="70"/>
  <c r="W150" i="70"/>
  <c r="R152" i="70"/>
  <c r="J153" i="70"/>
  <c r="M153" i="70" s="1"/>
  <c r="J100" i="116"/>
  <c r="M100" i="116" s="1"/>
  <c r="N100" i="116" s="1"/>
  <c r="P98" i="116"/>
  <c r="P151" i="70"/>
  <c r="L21" i="54"/>
  <c r="K23" i="54"/>
  <c r="W162" i="70"/>
  <c r="T96" i="116"/>
  <c r="W96" i="116" s="1"/>
  <c r="T149" i="70"/>
  <c r="W149" i="70" s="1"/>
  <c r="T111" i="116"/>
  <c r="W111" i="116" s="1"/>
  <c r="T164" i="70"/>
  <c r="R164" i="70"/>
  <c r="K23" i="69"/>
  <c r="K24" i="69" s="1"/>
  <c r="G30" i="63"/>
  <c r="U98" i="70"/>
  <c r="T98" i="70"/>
  <c r="W98" i="70"/>
  <c r="S151" i="70"/>
  <c r="O103" i="70"/>
  <c r="P103" i="70"/>
  <c r="N156" i="70"/>
  <c r="U110" i="116"/>
  <c r="U163" i="70"/>
  <c r="M100" i="70"/>
  <c r="N100" i="70" s="1"/>
  <c r="H112" i="116"/>
  <c r="I95" i="116"/>
  <c r="R108" i="116"/>
  <c r="S108" i="116" s="1"/>
  <c r="M16" i="54"/>
  <c r="M18" i="54" s="1"/>
  <c r="M19" i="54" s="1"/>
  <c r="N15" i="54" s="1"/>
  <c r="M21" i="54"/>
  <c r="M23" i="54" s="1"/>
  <c r="M25" i="54" s="1"/>
  <c r="S19" i="58" s="1"/>
  <c r="U96" i="116"/>
  <c r="U149" i="70"/>
  <c r="P101" i="70"/>
  <c r="O101" i="70"/>
  <c r="N154" i="70"/>
  <c r="O155" i="70"/>
  <c r="O102" i="116"/>
  <c r="T107" i="70"/>
  <c r="U107" i="70"/>
  <c r="W107" i="70"/>
  <c r="S160" i="70"/>
  <c r="M155" i="70"/>
  <c r="K22" i="55"/>
  <c r="L21" i="55"/>
  <c r="U105" i="116"/>
  <c r="U158" i="70"/>
  <c r="M98" i="116"/>
  <c r="N98" i="116" s="1"/>
  <c r="M95" i="70"/>
  <c r="T110" i="116"/>
  <c r="T163" i="70"/>
  <c r="M101" i="116"/>
  <c r="N101" i="116" s="1"/>
  <c r="R149" i="70"/>
  <c r="K100" i="116"/>
  <c r="K153" i="70"/>
  <c r="W152" i="70"/>
  <c r="W111" i="70"/>
  <c r="R107" i="116"/>
  <c r="S107" i="116" s="1"/>
  <c r="R102" i="70"/>
  <c r="S102" i="70" s="1"/>
  <c r="W96" i="70"/>
  <c r="R98" i="116" l="1"/>
  <c r="S98" i="116" s="1"/>
  <c r="R102" i="116"/>
  <c r="S102" i="116" s="1"/>
  <c r="W105" i="116"/>
  <c r="K112" i="116"/>
  <c r="U98" i="116"/>
  <c r="U151" i="70"/>
  <c r="N16" i="54"/>
  <c r="N18" i="54"/>
  <c r="N19" i="54" s="1"/>
  <c r="O15" i="54" s="1"/>
  <c r="J165" i="70"/>
  <c r="M148" i="70"/>
  <c r="M165" i="70" s="1"/>
  <c r="U160" i="70"/>
  <c r="U107" i="116"/>
  <c r="D63" i="55"/>
  <c r="D57" i="55"/>
  <c r="D64" i="55" s="1"/>
  <c r="T160" i="70"/>
  <c r="W160" i="70" s="1"/>
  <c r="T107" i="116"/>
  <c r="W158" i="70"/>
  <c r="U102" i="70"/>
  <c r="T102" i="70"/>
  <c r="S155" i="70"/>
  <c r="W163" i="70"/>
  <c r="L22" i="55"/>
  <c r="O27" i="58"/>
  <c r="Q27" i="58" s="1"/>
  <c r="N27" i="58" s="1"/>
  <c r="R27" i="58" s="1"/>
  <c r="P27" i="58"/>
  <c r="P103" i="116"/>
  <c r="P156" i="70"/>
  <c r="K25" i="54"/>
  <c r="Q19" i="58" s="1"/>
  <c r="L23" i="54"/>
  <c r="L25" i="54" s="1"/>
  <c r="W157" i="70"/>
  <c r="P101" i="116"/>
  <c r="P154" i="70"/>
  <c r="P100" i="70"/>
  <c r="O100" i="70"/>
  <c r="N153" i="70"/>
  <c r="R40" i="116"/>
  <c r="N57" i="116"/>
  <c r="J112" i="116"/>
  <c r="U17" i="58" s="1"/>
  <c r="W107" i="116"/>
  <c r="W110" i="116"/>
  <c r="R101" i="70"/>
  <c r="S101" i="70" s="1"/>
  <c r="O103" i="116"/>
  <c r="R103" i="116" s="1"/>
  <c r="S103" i="116" s="1"/>
  <c r="O156" i="70"/>
  <c r="R156" i="70" s="1"/>
  <c r="W108" i="70"/>
  <c r="T108" i="116"/>
  <c r="T161" i="70"/>
  <c r="I148" i="116"/>
  <c r="H165" i="116"/>
  <c r="T159" i="70"/>
  <c r="T106" i="116"/>
  <c r="W104" i="116"/>
  <c r="K165" i="70"/>
  <c r="T151" i="70"/>
  <c r="T98" i="116"/>
  <c r="W98" i="116" s="1"/>
  <c r="W99" i="116"/>
  <c r="M112" i="70"/>
  <c r="N95" i="70"/>
  <c r="O154" i="70"/>
  <c r="O101" i="116"/>
  <c r="I112" i="116"/>
  <c r="M95" i="116"/>
  <c r="R103" i="70"/>
  <c r="S103" i="70" s="1"/>
  <c r="U161" i="70"/>
  <c r="U108" i="116"/>
  <c r="S40" i="70"/>
  <c r="R57" i="70"/>
  <c r="U159" i="70"/>
  <c r="U106" i="116"/>
  <c r="R155" i="70"/>
  <c r="W161" i="70" l="1"/>
  <c r="W151" i="70"/>
  <c r="W108" i="116"/>
  <c r="R101" i="116"/>
  <c r="S101" i="116" s="1"/>
  <c r="R154" i="70"/>
  <c r="N21" i="54"/>
  <c r="N23" i="54" s="1"/>
  <c r="N25" i="54" s="1"/>
  <c r="T19" i="58" s="1"/>
  <c r="H30" i="63"/>
  <c r="L23" i="69"/>
  <c r="L24" i="69" s="1"/>
  <c r="D58" i="55"/>
  <c r="E54" i="55" s="1"/>
  <c r="T155" i="70"/>
  <c r="T102" i="116"/>
  <c r="D65" i="55"/>
  <c r="S27" i="58" s="1"/>
  <c r="T103" i="70"/>
  <c r="U103" i="70"/>
  <c r="W103" i="70"/>
  <c r="S156" i="70"/>
  <c r="O16" i="54"/>
  <c r="O18" i="54" s="1"/>
  <c r="O19" i="54" s="1"/>
  <c r="P15" i="54" s="1"/>
  <c r="S40" i="116"/>
  <c r="R57" i="116"/>
  <c r="R100" i="70"/>
  <c r="S100" i="70" s="1"/>
  <c r="O100" i="116"/>
  <c r="O153" i="70"/>
  <c r="R153" i="70" s="1"/>
  <c r="U102" i="116"/>
  <c r="U155" i="70"/>
  <c r="M148" i="116"/>
  <c r="I165" i="116"/>
  <c r="N95" i="116"/>
  <c r="M112" i="116"/>
  <c r="W106" i="116"/>
  <c r="P95" i="70"/>
  <c r="O95" i="70"/>
  <c r="R95" i="70" s="1"/>
  <c r="N112" i="70"/>
  <c r="N148" i="70"/>
  <c r="W159" i="70"/>
  <c r="U101" i="70"/>
  <c r="T101" i="70"/>
  <c r="W101" i="70"/>
  <c r="S154" i="70"/>
  <c r="P153" i="70"/>
  <c r="P100" i="116"/>
  <c r="W102" i="70"/>
  <c r="N19" i="58"/>
  <c r="R19" i="58" s="1"/>
  <c r="O19" i="58"/>
  <c r="P19" i="58" s="1"/>
  <c r="W40" i="70"/>
  <c r="W57" i="70" s="1"/>
  <c r="S57" i="70"/>
  <c r="W102" i="116" l="1"/>
  <c r="R100" i="116"/>
  <c r="S100" i="116" s="1"/>
  <c r="O21" i="54"/>
  <c r="O23" i="54" s="1"/>
  <c r="O25" i="54" s="1"/>
  <c r="U19" i="58" s="1"/>
  <c r="W155" i="70"/>
  <c r="N148" i="116"/>
  <c r="M165" i="116"/>
  <c r="E63" i="55"/>
  <c r="E57" i="55"/>
  <c r="E64" i="55" s="1"/>
  <c r="S95" i="70"/>
  <c r="R112" i="70"/>
  <c r="W40" i="116"/>
  <c r="W57" i="116" s="1"/>
  <c r="S57" i="116"/>
  <c r="O112" i="70"/>
  <c r="O148" i="70"/>
  <c r="O165" i="70" s="1"/>
  <c r="O95" i="116"/>
  <c r="O112" i="116" s="1"/>
  <c r="V17" i="58" s="1"/>
  <c r="P112" i="70"/>
  <c r="P95" i="116"/>
  <c r="P112" i="116" s="1"/>
  <c r="P148" i="70"/>
  <c r="P165" i="70" s="1"/>
  <c r="U101" i="116"/>
  <c r="U154" i="70"/>
  <c r="U100" i="70"/>
  <c r="T100" i="70"/>
  <c r="W100" i="70"/>
  <c r="S153" i="70"/>
  <c r="P16" i="54"/>
  <c r="N112" i="116"/>
  <c r="U103" i="116"/>
  <c r="U156" i="70"/>
  <c r="W156" i="70" s="1"/>
  <c r="T101" i="116"/>
  <c r="W101" i="116" s="1"/>
  <c r="T154" i="70"/>
  <c r="W154" i="70" s="1"/>
  <c r="N165" i="70"/>
  <c r="T156" i="70"/>
  <c r="T103" i="116"/>
  <c r="P18" i="54" l="1"/>
  <c r="P19" i="54" s="1"/>
  <c r="Q15" i="54" s="1"/>
  <c r="E58" i="55"/>
  <c r="F54" i="55" s="1"/>
  <c r="U95" i="70"/>
  <c r="T95" i="70"/>
  <c r="S112" i="70"/>
  <c r="S148" i="70"/>
  <c r="T100" i="116"/>
  <c r="T153" i="70"/>
  <c r="W103" i="116"/>
  <c r="U100" i="116"/>
  <c r="U153" i="70"/>
  <c r="I30" i="63"/>
  <c r="M23" i="69"/>
  <c r="M24" i="69" s="1"/>
  <c r="N165" i="116"/>
  <c r="R148" i="116"/>
  <c r="Q16" i="54"/>
  <c r="F57" i="55"/>
  <c r="F64" i="55" s="1"/>
  <c r="F63" i="55"/>
  <c r="E65" i="55"/>
  <c r="T27" i="58" s="1"/>
  <c r="R95" i="116"/>
  <c r="R148" i="70"/>
  <c r="R165" i="70" s="1"/>
  <c r="P21" i="54"/>
  <c r="P23" i="54" s="1"/>
  <c r="P25" i="54" s="1"/>
  <c r="V19" i="58" s="1"/>
  <c r="S148" i="116" l="1"/>
  <c r="R165" i="116"/>
  <c r="W100" i="116"/>
  <c r="W95" i="70"/>
  <c r="W112" i="70" s="1"/>
  <c r="T148" i="70"/>
  <c r="T165" i="70" s="1"/>
  <c r="T95" i="116"/>
  <c r="T112" i="116" s="1"/>
  <c r="W17" i="58" s="1"/>
  <c r="T112" i="70"/>
  <c r="S95" i="116"/>
  <c r="R112" i="116"/>
  <c r="S165" i="70"/>
  <c r="F58" i="55"/>
  <c r="G54" i="55" s="1"/>
  <c r="F65" i="55"/>
  <c r="U27" i="58" s="1"/>
  <c r="W153" i="70"/>
  <c r="U112" i="70"/>
  <c r="U95" i="116"/>
  <c r="U112" i="116" s="1"/>
  <c r="U148" i="70"/>
  <c r="U165" i="70" s="1"/>
  <c r="G63" i="55" l="1"/>
  <c r="G57" i="55"/>
  <c r="G64" i="55" s="1"/>
  <c r="G58" i="55"/>
  <c r="H54" i="55" s="1"/>
  <c r="W148" i="70"/>
  <c r="W165" i="70" s="1"/>
  <c r="S165" i="116"/>
  <c r="W148" i="116"/>
  <c r="W165" i="116" s="1"/>
  <c r="S112" i="116"/>
  <c r="W95" i="116"/>
  <c r="W112" i="116" s="1"/>
  <c r="Q18" i="54"/>
  <c r="Q19" i="54" s="1"/>
  <c r="Q21" i="54" s="1"/>
  <c r="Q23" i="54" s="1"/>
  <c r="Q25" i="54" s="1"/>
  <c r="W19" i="58" s="1"/>
  <c r="H57" i="55" l="1"/>
  <c r="H64" i="55" s="1"/>
  <c r="H63" i="55"/>
  <c r="G65" i="55"/>
  <c r="V27" i="58" s="1"/>
  <c r="H58" i="55" l="1"/>
  <c r="H65" i="55"/>
  <c r="W27" i="58" s="1"/>
  <c r="N18" i="58" l="1"/>
  <c r="R18" i="58" s="1"/>
  <c r="N28" i="58" l="1"/>
  <c r="N20" i="58" l="1"/>
  <c r="L11" i="65" l="1"/>
  <c r="L17" i="65" s="1"/>
  <c r="J17" i="65"/>
  <c r="J10" i="65"/>
  <c r="L10" i="65" s="1"/>
  <c r="R11" i="65"/>
  <c r="R17" i="65" s="1"/>
  <c r="N17" i="65"/>
  <c r="N13" i="58" s="1"/>
  <c r="N10" i="65"/>
  <c r="J13" i="58" l="1"/>
  <c r="D38" i="78"/>
  <c r="J10" i="63"/>
  <c r="R13" i="58"/>
  <c r="F38" i="78" l="1"/>
  <c r="H10" i="66"/>
  <c r="G38" i="78"/>
  <c r="H38" i="78" s="1"/>
  <c r="H15" i="66" s="1"/>
  <c r="I15" i="66" s="1"/>
  <c r="L38" i="78"/>
  <c r="L13" i="58"/>
  <c r="H10" i="63"/>
  <c r="H14" i="66" l="1"/>
  <c r="H16" i="66" s="1"/>
  <c r="I16" i="66" s="1"/>
  <c r="J10" i="66" s="1"/>
  <c r="I10" i="66"/>
  <c r="I14" i="66" s="1"/>
  <c r="K10" i="66" l="1"/>
  <c r="J14" i="66"/>
  <c r="J16" i="66" s="1"/>
  <c r="M10" i="66" l="1"/>
  <c r="L10" i="66"/>
  <c r="L14" i="66" s="1"/>
  <c r="L16" i="66" s="1"/>
  <c r="K14" i="66"/>
  <c r="K16" i="66" s="1"/>
  <c r="S11" i="65"/>
  <c r="S17" i="65" l="1"/>
  <c r="S10" i="65"/>
  <c r="N10" i="66"/>
  <c r="N14" i="66" s="1"/>
  <c r="N16" i="66" s="1"/>
  <c r="T11" i="65"/>
  <c r="P10" i="65"/>
  <c r="O10" i="65"/>
  <c r="Q10" i="65" s="1"/>
  <c r="R10" i="65" s="1"/>
  <c r="M14" i="66"/>
  <c r="M16" i="66" s="1"/>
  <c r="O10" i="66"/>
  <c r="O14" i="66" l="1"/>
  <c r="O16" i="66" s="1"/>
  <c r="Q10" i="66"/>
  <c r="P10" i="66"/>
  <c r="P14" i="66" s="1"/>
  <c r="P16" i="66" s="1"/>
  <c r="U11" i="65"/>
  <c r="T17" i="65"/>
  <c r="T10" i="65"/>
  <c r="S13" i="58"/>
  <c r="E29" i="63"/>
  <c r="F29" i="63" l="1"/>
  <c r="T13" i="58"/>
  <c r="U10" i="65"/>
  <c r="U17" i="65"/>
  <c r="V11" i="65"/>
  <c r="R10" i="66"/>
  <c r="R14" i="66" s="1"/>
  <c r="R16" i="66" s="1"/>
  <c r="S10" i="66"/>
  <c r="Q14" i="66"/>
  <c r="Q16" i="66" s="1"/>
  <c r="V17" i="65" l="1"/>
  <c r="V10" i="65"/>
  <c r="W11" i="65"/>
  <c r="T10" i="66"/>
  <c r="T14" i="66" s="1"/>
  <c r="T16" i="66" s="1"/>
  <c r="S14" i="66"/>
  <c r="S16" i="66" s="1"/>
  <c r="G29" i="63"/>
  <c r="U13" i="58"/>
  <c r="W17" i="65" l="1"/>
  <c r="W10" i="65"/>
  <c r="V13" i="58"/>
  <c r="H29" i="63"/>
  <c r="W13" i="58" l="1"/>
  <c r="I29" i="63"/>
  <c r="K31" i="72" l="1"/>
  <c r="K32" i="72" s="1"/>
  <c r="J31" i="72" l="1"/>
  <c r="C32" i="72"/>
  <c r="J32" i="72" l="1"/>
  <c r="N31" i="72"/>
  <c r="N32" i="72" s="1"/>
  <c r="N13" i="62" l="1"/>
  <c r="O13" i="62"/>
  <c r="H15" i="79"/>
  <c r="H17" i="79" s="1"/>
  <c r="H18" i="79" s="1"/>
  <c r="J15" i="62"/>
  <c r="L15" i="79"/>
  <c r="M15" i="79"/>
  <c r="M17" i="79" s="1"/>
  <c r="G17" i="62"/>
  <c r="F18" i="62"/>
  <c r="F19" i="62" s="1"/>
  <c r="G19" i="62" s="1"/>
  <c r="G18" i="62"/>
  <c r="E21" i="58"/>
  <c r="I21" i="58"/>
  <c r="F8" i="80" s="1"/>
  <c r="F9" i="80" s="1"/>
  <c r="M21" i="58"/>
  <c r="G21" i="58"/>
  <c r="E16" i="78" s="1"/>
  <c r="K21" i="58"/>
  <c r="H8" i="80" s="1"/>
  <c r="H9" i="80" s="1"/>
  <c r="I15" i="79" l="1"/>
  <c r="N15" i="62"/>
  <c r="F16" i="79"/>
  <c r="E26" i="58"/>
  <c r="E30" i="58" s="1"/>
  <c r="C8" i="80"/>
  <c r="C9" i="80" s="1"/>
  <c r="I26" i="58"/>
  <c r="I30" i="58" s="1"/>
  <c r="E21" i="78"/>
  <c r="E8" i="80"/>
  <c r="G26" i="58"/>
  <c r="G30" i="58" s="1"/>
  <c r="I8" i="80"/>
  <c r="I9" i="80" s="1"/>
  <c r="M26" i="58"/>
  <c r="M30" i="58" s="1"/>
  <c r="N15" i="79"/>
  <c r="L17" i="79"/>
  <c r="H10" i="80"/>
  <c r="J16" i="62"/>
  <c r="H18" i="62"/>
  <c r="J18" i="62" s="1"/>
  <c r="K26" i="58"/>
  <c r="K30" i="58" s="1"/>
  <c r="E43" i="78"/>
  <c r="G16" i="79" l="1"/>
  <c r="G17" i="79" s="1"/>
  <c r="F17" i="79"/>
  <c r="D12" i="73"/>
  <c r="O15" i="62"/>
  <c r="H19" i="62"/>
  <c r="J19" i="62" s="1"/>
  <c r="I17" i="79"/>
  <c r="J15" i="79"/>
  <c r="J17" i="79" s="1"/>
  <c r="O15" i="79"/>
  <c r="O17" i="79" s="1"/>
  <c r="N17" i="79"/>
  <c r="E48" i="78"/>
  <c r="E9" i="80"/>
  <c r="E10" i="80"/>
  <c r="E24" i="78"/>
  <c r="I10" i="79"/>
  <c r="H12" i="63"/>
  <c r="H13" i="63" s="1"/>
  <c r="H17" i="63" s="1"/>
  <c r="J21" i="58" s="1"/>
  <c r="F12" i="63"/>
  <c r="F13" i="63" s="1"/>
  <c r="F17" i="63" s="1"/>
  <c r="F21" i="58" s="1"/>
  <c r="F10" i="79"/>
  <c r="D8" i="80" l="1"/>
  <c r="D9" i="80" s="1"/>
  <c r="F26" i="58"/>
  <c r="F30" i="58" s="1"/>
  <c r="D16" i="78"/>
  <c r="H21" i="58"/>
  <c r="H26" i="58" s="1"/>
  <c r="H30" i="58" s="1"/>
  <c r="I13" i="79"/>
  <c r="J13" i="79" s="1"/>
  <c r="I18" i="79"/>
  <c r="J18" i="79" s="1"/>
  <c r="J10" i="79"/>
  <c r="E51" i="78"/>
  <c r="J26" i="58"/>
  <c r="J30" i="58" s="1"/>
  <c r="D43" i="78"/>
  <c r="G8" i="80"/>
  <c r="G9" i="80" s="1"/>
  <c r="L21" i="58"/>
  <c r="L26" i="58" s="1"/>
  <c r="L30" i="58" s="1"/>
  <c r="F13" i="79"/>
  <c r="G13" i="79" s="1"/>
  <c r="G10" i="79"/>
  <c r="F18" i="79"/>
  <c r="G18" i="79" s="1"/>
  <c r="D48" i="78" l="1"/>
  <c r="F43" i="78"/>
  <c r="F48" i="78" s="1"/>
  <c r="F51" i="78" s="1"/>
  <c r="G43" i="78"/>
  <c r="H43" i="78" s="1"/>
  <c r="L43" i="78" s="1"/>
  <c r="L48" i="78" s="1"/>
  <c r="L51" i="78" s="1"/>
  <c r="D21" i="78"/>
  <c r="F16" i="78"/>
  <c r="F21" i="78" s="1"/>
  <c r="F24" i="78" s="1"/>
  <c r="G16" i="78"/>
  <c r="H16" i="78" s="1"/>
  <c r="L16" i="78" s="1"/>
  <c r="L21" i="78" s="1"/>
  <c r="L24" i="78" s="1"/>
  <c r="L30" i="78" s="1"/>
  <c r="L57" i="78" l="1"/>
  <c r="D24" i="78"/>
  <c r="G24" i="78" s="1"/>
  <c r="G21" i="78"/>
  <c r="D51" i="78"/>
  <c r="G51" i="78" s="1"/>
  <c r="G48" i="78"/>
  <c r="N21" i="58"/>
  <c r="O21" i="58"/>
  <c r="P21" i="58"/>
  <c r="Q21" i="58"/>
  <c r="R21" i="58"/>
  <c r="S21" i="58"/>
  <c r="T21" i="58"/>
  <c r="U21" i="58"/>
  <c r="V21" i="58"/>
  <c r="W21" i="58"/>
  <c r="N26" i="58"/>
  <c r="O26" i="58"/>
  <c r="P26" i="58"/>
  <c r="Q26" i="58"/>
  <c r="R26" i="58"/>
  <c r="S26" i="58"/>
  <c r="T26" i="58"/>
  <c r="U26" i="58"/>
  <c r="V26" i="58"/>
  <c r="W26" i="58"/>
  <c r="N30" i="58"/>
  <c r="O30" i="58"/>
  <c r="P30" i="58"/>
  <c r="Q30" i="58"/>
  <c r="R30" i="58"/>
  <c r="S30" i="58"/>
  <c r="T30" i="58"/>
  <c r="U30" i="58"/>
  <c r="V30" i="58"/>
  <c r="W30" i="58"/>
  <c r="J8" i="80"/>
  <c r="K8" i="80"/>
  <c r="L8" i="80"/>
  <c r="M8" i="80"/>
  <c r="N8" i="80"/>
  <c r="O8" i="80"/>
  <c r="P8" i="80"/>
  <c r="J9" i="80"/>
  <c r="K9" i="80"/>
  <c r="L9" i="80"/>
  <c r="M9" i="80"/>
  <c r="N9" i="80"/>
  <c r="O9" i="80"/>
  <c r="P9" i="80"/>
  <c r="K10" i="80"/>
  <c r="L10" i="80"/>
  <c r="M10" i="80"/>
  <c r="N10" i="80"/>
  <c r="O10" i="80"/>
  <c r="P10" i="80"/>
  <c r="L10" i="79"/>
  <c r="M10" i="79"/>
  <c r="N10" i="79"/>
  <c r="O10" i="79"/>
  <c r="P10" i="79"/>
  <c r="Q10" i="79"/>
  <c r="R10" i="79"/>
  <c r="S10" i="79"/>
  <c r="T10" i="79"/>
  <c r="L13" i="79"/>
  <c r="M13" i="79"/>
  <c r="N13" i="79"/>
  <c r="O13" i="79"/>
  <c r="P13" i="79"/>
  <c r="Q13" i="79"/>
  <c r="R13" i="79"/>
  <c r="S13" i="79"/>
  <c r="T13" i="79"/>
  <c r="L18" i="79"/>
  <c r="M18" i="79"/>
  <c r="N18" i="79"/>
  <c r="O18" i="79"/>
  <c r="P18" i="79"/>
  <c r="Q18" i="79"/>
  <c r="R18" i="79"/>
  <c r="S18" i="79"/>
  <c r="T18" i="79"/>
  <c r="J12" i="63"/>
  <c r="J13" i="63"/>
  <c r="J17" i="63"/>
  <c r="E31" i="63"/>
  <c r="F31" i="63"/>
  <c r="G31" i="63"/>
  <c r="H31" i="63"/>
  <c r="I31" i="63"/>
  <c r="E32" i="63"/>
  <c r="F32" i="63"/>
  <c r="G32" i="63"/>
  <c r="H32" i="63"/>
  <c r="I32" i="63"/>
  <c r="E36" i="63"/>
  <c r="F36" i="63"/>
  <c r="G36" i="63"/>
  <c r="H36" i="63"/>
  <c r="I36" i="63"/>
  <c r="C23" i="73"/>
  <c r="D23" i="73"/>
  <c r="J23" i="73"/>
  <c r="K23" i="73"/>
  <c r="N23" i="73"/>
  <c r="J25" i="73"/>
  <c r="K25" i="73"/>
  <c r="N25" i="73"/>
  <c r="C34" i="73"/>
  <c r="D34" i="73"/>
  <c r="J34" i="73"/>
  <c r="K34" i="73"/>
  <c r="N34" i="73"/>
  <c r="J36" i="73"/>
  <c r="K36" i="73"/>
  <c r="N36" i="73"/>
  <c r="C45" i="73"/>
  <c r="D45" i="73"/>
  <c r="J45" i="73"/>
  <c r="K45" i="73"/>
  <c r="N45" i="73"/>
  <c r="J47" i="73"/>
  <c r="K47" i="73"/>
  <c r="N47" i="73"/>
  <c r="C56" i="73"/>
  <c r="D56" i="73"/>
  <c r="J56" i="73"/>
  <c r="K56" i="73"/>
  <c r="N56" i="73"/>
  <c r="J58" i="73"/>
  <c r="K58" i="73"/>
  <c r="N58" i="73"/>
  <c r="C67" i="73"/>
  <c r="D67" i="73"/>
  <c r="J67" i="73"/>
  <c r="K67" i="73"/>
  <c r="N67" i="73"/>
  <c r="J69" i="73"/>
  <c r="K69" i="73"/>
  <c r="N69" i="73"/>
  <c r="C13" i="74"/>
  <c r="D13" i="74"/>
  <c r="J13" i="74"/>
  <c r="K13" i="74"/>
  <c r="N13" i="74"/>
  <c r="J15" i="74"/>
  <c r="K15" i="74"/>
  <c r="N15" i="74"/>
  <c r="C24" i="74"/>
  <c r="D24" i="74"/>
  <c r="J24" i="74"/>
  <c r="K24" i="74"/>
  <c r="N24" i="74"/>
  <c r="J26" i="74"/>
  <c r="K26" i="74"/>
  <c r="N26" i="74"/>
  <c r="C35" i="74"/>
  <c r="D35" i="74"/>
  <c r="J35" i="74"/>
  <c r="K35" i="74"/>
  <c r="N35" i="74"/>
  <c r="J37" i="74"/>
  <c r="K37" i="74"/>
  <c r="N37" i="74"/>
  <c r="C45" i="74"/>
  <c r="D45" i="74"/>
  <c r="J45" i="74"/>
  <c r="K45" i="74"/>
  <c r="N45" i="74"/>
  <c r="J47" i="74"/>
  <c r="K47" i="74"/>
  <c r="N47" i="74"/>
  <c r="D56" i="74"/>
  <c r="K56" i="74"/>
  <c r="N56" i="74"/>
  <c r="K58" i="74"/>
  <c r="N5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C11" authorId="0" shapeId="0" xr:uid="{00000000-0006-0000-0600-000001000000}">
      <text>
        <r>
          <rPr>
            <b/>
            <sz val="9"/>
            <color indexed="81"/>
            <rFont val="Tahoma"/>
            <family val="2"/>
          </rPr>
          <t>Anil Patkare: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MercadosEMI</author>
  </authors>
  <commentList>
    <comment ref="D31" authorId="0" shapeId="0" xr:uid="{00000000-0006-0000-0D00-000001000000}">
      <text>
        <r>
          <rPr>
            <b/>
            <sz val="9"/>
            <color indexed="81"/>
            <rFont val="Tahoma"/>
            <family val="2"/>
          </rPr>
          <t>MercadosEMI:</t>
        </r>
        <r>
          <rPr>
            <sz val="9"/>
            <color indexed="81"/>
            <rFont val="Tahoma"/>
            <family val="2"/>
          </rPr>
          <t xml:space="preserve">
Admin building Rent (Treatment is different as per IND AS)</t>
        </r>
      </text>
    </comment>
    <comment ref="E31" authorId="0" shapeId="0" xr:uid="{00000000-0006-0000-0D00-000002000000}">
      <text>
        <r>
          <rPr>
            <b/>
            <sz val="9"/>
            <color indexed="81"/>
            <rFont val="Tahoma"/>
            <family val="2"/>
          </rPr>
          <t>MercadosEMI:</t>
        </r>
        <r>
          <rPr>
            <sz val="9"/>
            <color indexed="81"/>
            <rFont val="Tahoma"/>
            <family val="2"/>
          </rPr>
          <t xml:space="preserve">
Admin building Rent (Treatment is different as per IND AS)</t>
        </r>
      </text>
    </comment>
    <comment ref="F31" authorId="0" shapeId="0" xr:uid="{00000000-0006-0000-0D00-000003000000}">
      <text>
        <r>
          <rPr>
            <b/>
            <sz val="9"/>
            <color indexed="81"/>
            <rFont val="Tahoma"/>
            <family val="2"/>
          </rPr>
          <t>MercadosEMI:</t>
        </r>
        <r>
          <rPr>
            <sz val="9"/>
            <color indexed="81"/>
            <rFont val="Tahoma"/>
            <family val="2"/>
          </rPr>
          <t xml:space="preserve">
Admin building Rent (Treatment is different as per IND AS)</t>
        </r>
      </text>
    </comment>
    <comment ref="G31" authorId="0" shapeId="0" xr:uid="{00000000-0006-0000-0D00-000004000000}">
      <text>
        <r>
          <rPr>
            <b/>
            <sz val="9"/>
            <color indexed="81"/>
            <rFont val="Tahoma"/>
            <family val="2"/>
          </rPr>
          <t>MercadosEMI:</t>
        </r>
        <r>
          <rPr>
            <sz val="9"/>
            <color indexed="81"/>
            <rFont val="Tahoma"/>
            <family val="2"/>
          </rPr>
          <t xml:space="preserve">
Admin building Rent (Treatment is different as per IND AS)</t>
        </r>
      </text>
    </comment>
    <comment ref="D39" authorId="0" shapeId="0" xr:uid="{00000000-0006-0000-0D00-000005000000}">
      <text>
        <r>
          <rPr>
            <b/>
            <sz val="9"/>
            <color indexed="81"/>
            <rFont val="Tahoma"/>
            <family val="2"/>
          </rPr>
          <t>MercadosEMI:</t>
        </r>
        <r>
          <rPr>
            <sz val="9"/>
            <color indexed="81"/>
            <rFont val="Tahoma"/>
            <family val="2"/>
          </rPr>
          <t xml:space="preserve">
Admin building Rent (Treatment is different as per IND AS)</t>
        </r>
      </text>
    </comment>
    <comment ref="E39" authorId="0" shapeId="0" xr:uid="{00000000-0006-0000-0D00-000006000000}">
      <text>
        <r>
          <rPr>
            <b/>
            <sz val="9"/>
            <color indexed="81"/>
            <rFont val="Tahoma"/>
            <family val="2"/>
          </rPr>
          <t>MercadosEMI:</t>
        </r>
        <r>
          <rPr>
            <sz val="9"/>
            <color indexed="81"/>
            <rFont val="Tahoma"/>
            <family val="2"/>
          </rPr>
          <t xml:space="preserve">
Admin building Rent (Treatment is different as per IND AS)</t>
        </r>
      </text>
    </comment>
    <comment ref="F39" authorId="0" shapeId="0" xr:uid="{00000000-0006-0000-0D00-000007000000}">
      <text>
        <r>
          <rPr>
            <b/>
            <sz val="9"/>
            <color indexed="81"/>
            <rFont val="Tahoma"/>
            <family val="2"/>
          </rPr>
          <t>MercadosEMI:</t>
        </r>
        <r>
          <rPr>
            <sz val="9"/>
            <color indexed="81"/>
            <rFont val="Tahoma"/>
            <family val="2"/>
          </rPr>
          <t xml:space="preserve">
Admin building Rent (Treatment is different as per IND AS)</t>
        </r>
      </text>
    </comment>
    <comment ref="G39" authorId="0" shapeId="0" xr:uid="{00000000-0006-0000-0D00-000008000000}">
      <text>
        <r>
          <rPr>
            <b/>
            <sz val="9"/>
            <color indexed="81"/>
            <rFont val="Tahoma"/>
            <family val="2"/>
          </rPr>
          <t>MercadosEMI:</t>
        </r>
        <r>
          <rPr>
            <sz val="9"/>
            <color indexed="81"/>
            <rFont val="Tahoma"/>
            <family val="2"/>
          </rPr>
          <t xml:space="preserve">
Admin building Rent (Treatment is different as per IND 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Anil Patkare</author>
  </authors>
  <commentList>
    <comment ref="T8" authorId="0" shapeId="0" xr:uid="{00000000-0006-0000-2000-000001000000}">
      <text>
        <r>
          <rPr>
            <b/>
            <sz val="9"/>
            <color indexed="81"/>
            <rFont val="Tahoma"/>
            <family val="2"/>
          </rPr>
          <t>Anil Patkare:</t>
        </r>
        <r>
          <rPr>
            <sz val="9"/>
            <color indexed="81"/>
            <rFont val="Tahoma"/>
            <family val="2"/>
          </rPr>
          <t xml:space="preserve">
Approved ECR</t>
        </r>
      </text>
    </comment>
  </commentList>
</comments>
</file>

<file path=xl/sharedStrings.xml><?xml version="1.0" encoding="utf-8"?>
<sst xmlns="http://schemas.openxmlformats.org/spreadsheetml/2006/main" count="6271" uniqueCount="1503">
  <si>
    <t>Project Details</t>
  </si>
  <si>
    <t>Project Title</t>
  </si>
  <si>
    <t>Project Start Date</t>
  </si>
  <si>
    <t>TOTAL</t>
  </si>
  <si>
    <t>Project Purpose</t>
  </si>
  <si>
    <t>Reference</t>
  </si>
  <si>
    <t>S.No.</t>
  </si>
  <si>
    <t>Actual</t>
  </si>
  <si>
    <t>Project Completion date 
(Scheduled)</t>
  </si>
  <si>
    <t>Revised</t>
  </si>
  <si>
    <t>(Rs. Crore)</t>
  </si>
  <si>
    <t>Original</t>
  </si>
  <si>
    <t>Estimated</t>
  </si>
  <si>
    <t>Form 1</t>
  </si>
  <si>
    <t xml:space="preserve">Capital Expenditure Plan </t>
  </si>
  <si>
    <t>Title</t>
  </si>
  <si>
    <t>Project Code</t>
  </si>
  <si>
    <t>Benefits in Quantified Terms</t>
  </si>
  <si>
    <t>Capitalisation</t>
  </si>
  <si>
    <t>Debt Equity Ratio</t>
  </si>
  <si>
    <t>Physical Progress (%)</t>
  </si>
  <si>
    <t>Projected</t>
  </si>
  <si>
    <t>Capital Expenditure</t>
  </si>
  <si>
    <t>a) DPR Schemes</t>
  </si>
  <si>
    <t>…</t>
  </si>
  <si>
    <t>Approved</t>
  </si>
  <si>
    <t>Source of Loan</t>
  </si>
  <si>
    <t>Remarks</t>
  </si>
  <si>
    <t>Audited</t>
  </si>
  <si>
    <t>Opening Balance of Loan</t>
  </si>
  <si>
    <t>Loan Repayment during the year</t>
  </si>
  <si>
    <t>Closing Balance of Loan</t>
  </si>
  <si>
    <t>Applicable Interest Rate (%)</t>
  </si>
  <si>
    <t>Interest Expenses</t>
  </si>
  <si>
    <t>Gross Interest Expenses</t>
  </si>
  <si>
    <t>Less: Expenses Capitalised</t>
  </si>
  <si>
    <t xml:space="preserve">Net Interest Expenses </t>
  </si>
  <si>
    <t>Particulars</t>
  </si>
  <si>
    <t>Reduction in Equity Capital on account of retirement / replacement of assets</t>
  </si>
  <si>
    <t>Regulatory Equity at the end of the year</t>
  </si>
  <si>
    <t>Form 3</t>
  </si>
  <si>
    <t>Form 4</t>
  </si>
  <si>
    <t>Return on Regulatory Equity</t>
  </si>
  <si>
    <t>Total Capitalisation</t>
  </si>
  <si>
    <t>Expenses Capitalised</t>
  </si>
  <si>
    <t>Interest Capitalised</t>
  </si>
  <si>
    <t>Works Capitalised</t>
  </si>
  <si>
    <t>Closing CWIP</t>
  </si>
  <si>
    <t>Capital Work in Progress</t>
  </si>
  <si>
    <t>Investment during the year</t>
  </si>
  <si>
    <t>Opening CWIP</t>
  </si>
  <si>
    <t>Approved Project Cost</t>
  </si>
  <si>
    <t xml:space="preserve">Form 6: Interest Expenses </t>
  </si>
  <si>
    <t>Aggregate Revenue Requirement - Summary Sheet</t>
  </si>
  <si>
    <t>Energy Charges for Thermal Generation</t>
  </si>
  <si>
    <t>Form 2.1</t>
  </si>
  <si>
    <t>Form 2.2</t>
  </si>
  <si>
    <t>Interest on Working Capital - Thermal Generation</t>
  </si>
  <si>
    <t xml:space="preserve">Form 2.3 </t>
  </si>
  <si>
    <t>Operational Parameters - Hydel Generation</t>
  </si>
  <si>
    <t>Form 2.4</t>
  </si>
  <si>
    <t>Interest on Working Capital - Hydel Generation</t>
  </si>
  <si>
    <t>Form 2.5</t>
  </si>
  <si>
    <t>Planned &amp; Forced Outages</t>
  </si>
  <si>
    <t>Form 2.6</t>
  </si>
  <si>
    <t>Summary of Operations and Maintenance Expenses</t>
  </si>
  <si>
    <t>Form 3.1</t>
  </si>
  <si>
    <t>Form 3.2</t>
  </si>
  <si>
    <t>Form 3.3</t>
  </si>
  <si>
    <t>Form 3.4</t>
  </si>
  <si>
    <t>Form 5</t>
  </si>
  <si>
    <t>Form 6</t>
  </si>
  <si>
    <t>Sales Forecast</t>
  </si>
  <si>
    <t>Form 7</t>
  </si>
  <si>
    <t>Form 8</t>
  </si>
  <si>
    <t>Form 9</t>
  </si>
  <si>
    <t>Form 10</t>
  </si>
  <si>
    <t>Form 11</t>
  </si>
  <si>
    <t>Form 1:  Aggregate Revenue Requirement - Summary Sheet</t>
  </si>
  <si>
    <t>April-March      (Audited )</t>
  </si>
  <si>
    <t>April - March (Estimated)</t>
  </si>
  <si>
    <t>(a)</t>
  </si>
  <si>
    <t>(b)</t>
  </si>
  <si>
    <t>Fuel Related Expenses</t>
  </si>
  <si>
    <t>Operation &amp; Maintenance Expenses</t>
  </si>
  <si>
    <t>Interest on Long-term Loan Capital</t>
  </si>
  <si>
    <t>Interest on Working Capital</t>
  </si>
  <si>
    <t xml:space="preserve">Other Expenses </t>
  </si>
  <si>
    <t>Income Tax</t>
  </si>
  <si>
    <t>Total Revenue Expenditure</t>
  </si>
  <si>
    <t>Add: Return on Equity Capital</t>
  </si>
  <si>
    <t>Less: Non-Tariff Income</t>
  </si>
  <si>
    <t>Aggregate Revenue Requirement</t>
  </si>
  <si>
    <t>Units</t>
  </si>
  <si>
    <t>Operational Parameters</t>
  </si>
  <si>
    <t>Total Capacity</t>
  </si>
  <si>
    <t>MW</t>
  </si>
  <si>
    <t>Target Availability for full recovery of AFC</t>
  </si>
  <si>
    <t>%</t>
  </si>
  <si>
    <t>Target PLF for Incentive</t>
  </si>
  <si>
    <t>MU</t>
  </si>
  <si>
    <t>Normative Auxiliary Energy Consumption</t>
  </si>
  <si>
    <t>Net Generation</t>
  </si>
  <si>
    <t>Normative Gross Station Heat Rate</t>
  </si>
  <si>
    <t>kcal/kWh</t>
  </si>
  <si>
    <t>Normative Secondary Fuel Oil Consumption</t>
  </si>
  <si>
    <t>ml/kWh</t>
  </si>
  <si>
    <t>Normative Transit Loss</t>
  </si>
  <si>
    <t>Fuel Parameters (for each primary and secondary fuel)</t>
  </si>
  <si>
    <t>2.1.1</t>
  </si>
  <si>
    <t>kcal/unit</t>
  </si>
  <si>
    <t>2.1.2</t>
  </si>
  <si>
    <t>Fuel 2</t>
  </si>
  <si>
    <t>2.1.3</t>
  </si>
  <si>
    <t>Fuel 3</t>
  </si>
  <si>
    <t>Landed Fuel Price per unit</t>
  </si>
  <si>
    <t>2.2.1</t>
  </si>
  <si>
    <t>Rs/unit</t>
  </si>
  <si>
    <t>2.2.2</t>
  </si>
  <si>
    <t>2.2.3</t>
  </si>
  <si>
    <t>Fuel Consumption and Heat Contribution (for each fuel separately)</t>
  </si>
  <si>
    <t>Specific Fuel Consumption</t>
  </si>
  <si>
    <t>3.1.1</t>
  </si>
  <si>
    <t>unit/kWh</t>
  </si>
  <si>
    <t>3.1.2</t>
  </si>
  <si>
    <t>3.1.3</t>
  </si>
  <si>
    <t>Total Fuel Consumption</t>
  </si>
  <si>
    <t>3.2.1</t>
  </si>
  <si>
    <t>3.2.2</t>
  </si>
  <si>
    <t>3.2.3</t>
  </si>
  <si>
    <t>Heat Content (each fuel separately)</t>
  </si>
  <si>
    <t>3.3.1</t>
  </si>
  <si>
    <t>Million kcal</t>
  </si>
  <si>
    <t>3.3.2</t>
  </si>
  <si>
    <t>3.3.3</t>
  </si>
  <si>
    <t>Total Fuel Cost</t>
  </si>
  <si>
    <t>Rs Crore</t>
  </si>
  <si>
    <t>Other Charges and Adjustments</t>
  </si>
  <si>
    <t>Other Charges (pl. specify details)</t>
  </si>
  <si>
    <t>Total Other Charges and Adjustments</t>
  </si>
  <si>
    <t>Rs/kWh</t>
  </si>
  <si>
    <t>Note</t>
  </si>
  <si>
    <t>The energy charge should be computed for open cycle operation and combined cycle operation separately in case of gas/liquid fuel fired plants.</t>
  </si>
  <si>
    <t xml:space="preserve">Operational data are to be submitted for each Unit of each station separately </t>
  </si>
  <si>
    <t>Unit</t>
  </si>
  <si>
    <t>Basic Cost</t>
  </si>
  <si>
    <t xml:space="preserve">Freight </t>
  </si>
  <si>
    <t>Freight Surcharge, if applicable</t>
  </si>
  <si>
    <t>Fuel Handling Charges</t>
  </si>
  <si>
    <t>Taxes and Duties (pl. specify details)</t>
  </si>
  <si>
    <t>Any other charges</t>
  </si>
  <si>
    <t>Transit Loss</t>
  </si>
  <si>
    <t xml:space="preserve">Note: </t>
  </si>
  <si>
    <t>Norm</t>
  </si>
  <si>
    <r>
      <t>Cost of Secondary Fuel Oil</t>
    </r>
    <r>
      <rPr>
        <vertAlign val="superscript"/>
        <sz val="11"/>
        <rFont val="Times New Roman"/>
        <family val="1"/>
      </rPr>
      <t>1</t>
    </r>
  </si>
  <si>
    <r>
      <t>Fuel Cost</t>
    </r>
    <r>
      <rPr>
        <vertAlign val="superscript"/>
        <sz val="11"/>
        <rFont val="Times New Roman"/>
        <family val="1"/>
      </rPr>
      <t>3</t>
    </r>
  </si>
  <si>
    <r>
      <t>Liquid Fuel Stock</t>
    </r>
    <r>
      <rPr>
        <vertAlign val="superscript"/>
        <sz val="11"/>
        <rFont val="Times New Roman"/>
        <family val="1"/>
      </rPr>
      <t>3</t>
    </r>
  </si>
  <si>
    <t xml:space="preserve">Maintenance Spares </t>
  </si>
  <si>
    <t>Receivables</t>
  </si>
  <si>
    <t>Total Working Capital requirement</t>
  </si>
  <si>
    <t>Computation of working capital interest</t>
  </si>
  <si>
    <t>For Coal based/Lignite based generating stations</t>
  </si>
  <si>
    <t>For Oil based generating stations</t>
  </si>
  <si>
    <t>For Gas Turbine/Combined Cycle generating stations duly taking into account the mode of operation on gas fuel and liquid fuel</t>
  </si>
  <si>
    <t>NAPAF</t>
  </si>
  <si>
    <t>Design Energy</t>
  </si>
  <si>
    <t>Gross Generation</t>
  </si>
  <si>
    <t>Auxiliary Energy Consumption</t>
  </si>
  <si>
    <t xml:space="preserve">Submit this form for each station separately </t>
  </si>
  <si>
    <t>Notes:</t>
  </si>
  <si>
    <t>A</t>
  </si>
  <si>
    <t>O&amp;M Expenses</t>
  </si>
  <si>
    <t>Employee Expenses</t>
  </si>
  <si>
    <t xml:space="preserve">R&amp;M Expenses </t>
  </si>
  <si>
    <t xml:space="preserve">A&amp;G Expenses </t>
  </si>
  <si>
    <t>Total O&amp;M Expense capitalised</t>
  </si>
  <si>
    <t>A. For Existing Generating Stations</t>
  </si>
  <si>
    <t xml:space="preserve">Employee Expenses </t>
  </si>
  <si>
    <t>Total O&amp;M Expenses</t>
  </si>
  <si>
    <t xml:space="preserve">Unit </t>
  </si>
  <si>
    <t>O&amp;M Norms specified by the Commission</t>
  </si>
  <si>
    <t>200/210/250 MW sets</t>
  </si>
  <si>
    <t>500 MW sets</t>
  </si>
  <si>
    <t>B</t>
  </si>
  <si>
    <t>C</t>
  </si>
  <si>
    <t>Form 3.2: Employee Expenses</t>
  </si>
  <si>
    <t>A. Expenditure details</t>
  </si>
  <si>
    <t>Basic Salary</t>
  </si>
  <si>
    <t>Dearness Allowance (DA)</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</si>
  <si>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</si>
  <si>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</si>
  <si>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</si>
  <si>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</si>
  <si>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</si>
  <si>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</si>
  <si>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</si>
  <si>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</si>
  <si>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</si>
  <si>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</si>
  <si>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</si>
  <si>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</si>
  <si>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</si>
  <si>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</si>
  <si>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</si>
  <si>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</si>
  <si>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</si>
  <si>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</si>
  <si>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</si>
  <si>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Others</t>
  </si>
  <si>
    <t xml:space="preserve">Gross Employee Expenses </t>
  </si>
  <si>
    <t xml:space="preserve">Net Employee Expenses </t>
  </si>
  <si>
    <t>B. Details of number of employees</t>
  </si>
  <si>
    <t>Officer/Managerial Cadre</t>
  </si>
  <si>
    <t>Technical</t>
  </si>
  <si>
    <t>Administrative</t>
  </si>
  <si>
    <t>Accounts and finance</t>
  </si>
  <si>
    <t>Other (Please specify)</t>
  </si>
  <si>
    <t>Staff Cadre</t>
  </si>
  <si>
    <t>Grade I</t>
  </si>
  <si>
    <t>Grade II</t>
  </si>
  <si>
    <t>Grade III</t>
  </si>
  <si>
    <t>Grade IV</t>
  </si>
  <si>
    <t>Others (please specify)</t>
  </si>
  <si>
    <t>Total Employees</t>
  </si>
  <si>
    <t>Form 3.3: Administration &amp; General Expenses</t>
  </si>
  <si>
    <t>Rent Rates &amp; Taxes</t>
  </si>
  <si>
    <t>Insurance</t>
  </si>
  <si>
    <t>Telephone &amp; Postage, etc.</t>
  </si>
  <si>
    <t>Legal charges &amp; Audit fee</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</si>
  <si>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</si>
  <si>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</si>
  <si>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</si>
  <si>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</si>
  <si>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</si>
  <si>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</si>
  <si>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</si>
  <si>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</si>
  <si>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</si>
  <si>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</si>
  <si>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</si>
  <si>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</si>
  <si>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</si>
  <si>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</si>
  <si>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</si>
  <si>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</si>
  <si>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</si>
  <si>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</si>
  <si>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</si>
  <si>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</si>
  <si>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</si>
  <si>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</si>
  <si>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</si>
  <si>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</si>
  <si>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3.4: Repair &amp; Maintenance Expenses</t>
  </si>
  <si>
    <t>Plant &amp; Machinery</t>
  </si>
  <si>
    <t>Buildings</t>
  </si>
  <si>
    <t>Hydraulic Works</t>
  </si>
  <si>
    <t>Lines &amp; Cable Networks</t>
  </si>
  <si>
    <t>Vehicles</t>
  </si>
  <si>
    <t>Furniture &amp; Fixtures</t>
  </si>
  <si>
    <t>Office Equipment</t>
  </si>
  <si>
    <t>Gross R&amp;M Expenses</t>
  </si>
  <si>
    <t>Gross Fixed Assets at beginning of year</t>
  </si>
  <si>
    <t>R&amp;M Expenses as % of GFA at beginning of year</t>
  </si>
  <si>
    <t>Form 5: Assets &amp; Depreciation</t>
  </si>
  <si>
    <t xml:space="preserve">       </t>
  </si>
  <si>
    <t>(A) Gross Fixed Assets</t>
  </si>
  <si>
    <t>Balance at the beginning of the year</t>
  </si>
  <si>
    <t>Additions during the year</t>
  </si>
  <si>
    <t>Retirement of assets during the year</t>
  </si>
  <si>
    <t>Balance at the end of the year</t>
  </si>
  <si>
    <t>Total</t>
  </si>
  <si>
    <t>(B) Depreciation</t>
  </si>
  <si>
    <t>Accumulated depreciation at the beginning of the year</t>
  </si>
  <si>
    <t>Withdrawals during the year</t>
  </si>
  <si>
    <t>Accumulated depreciation at the end of the year</t>
  </si>
  <si>
    <t>Form 8: Sales Forecast</t>
  </si>
  <si>
    <t>(MU)</t>
  </si>
  <si>
    <t>Customer</t>
  </si>
  <si>
    <t>Apr</t>
  </si>
  <si>
    <t>May</t>
  </si>
  <si>
    <t>Jun</t>
  </si>
  <si>
    <t>Jul</t>
  </si>
  <si>
    <t>Aug</t>
  </si>
  <si>
    <t>Sep</t>
  </si>
  <si>
    <t>Oct</t>
  </si>
  <si>
    <t>Nov</t>
  </si>
  <si>
    <t>Dec</t>
  </si>
  <si>
    <t>Jan</t>
  </si>
  <si>
    <t>Feb</t>
  </si>
  <si>
    <t>Mar</t>
  </si>
  <si>
    <r>
      <t xml:space="preserve">              </t>
    </r>
    <r>
      <rPr>
        <b/>
        <sz val="11"/>
        <rFont val="Times New Roman"/>
        <family val="1"/>
      </rPr>
      <t xml:space="preserve">               </t>
    </r>
  </si>
  <si>
    <t>Actuals</t>
  </si>
  <si>
    <t xml:space="preserve"> Total</t>
  </si>
  <si>
    <t xml:space="preserve">Components of tariff </t>
  </si>
  <si>
    <t>Relevant sales &amp; load/demand data for revenue calculation</t>
  </si>
  <si>
    <t>Full year revenue (Rs. Crore)</t>
  </si>
  <si>
    <t>Sales in MU</t>
  </si>
  <si>
    <t>Item 3 (specify)</t>
  </si>
  <si>
    <t xml:space="preserve">Revenue from Fixed / Capacity Charges </t>
  </si>
  <si>
    <t>Revenue from Energy Charges</t>
  </si>
  <si>
    <t>Income from sale of ash/rejected coal</t>
  </si>
  <si>
    <t>Income from hire charges from contractors and others</t>
  </si>
  <si>
    <t>Income from advertisements, etc.</t>
  </si>
  <si>
    <t>Deviation</t>
  </si>
  <si>
    <t>Controllable</t>
  </si>
  <si>
    <t>Uncontrollable</t>
  </si>
  <si>
    <t>Revenue</t>
  </si>
  <si>
    <t>Revenue from sale of electricity</t>
  </si>
  <si>
    <t>Fuel Cost Details for Thermal Generation</t>
  </si>
  <si>
    <t>Capitalisation Plan</t>
  </si>
  <si>
    <t>Form 9.1</t>
  </si>
  <si>
    <t>Form 9.2</t>
  </si>
  <si>
    <t>Expected Revenue at Existing Tariff</t>
  </si>
  <si>
    <t>Non-Tariff Income</t>
  </si>
  <si>
    <t>Truing-Up Summary</t>
  </si>
  <si>
    <t>Total Revenue Gap/(Surplus)</t>
  </si>
  <si>
    <t>Actual/Projected Auxiliary Energy Consumption</t>
  </si>
  <si>
    <t>Actual/Projected Gross Station Heat Rate</t>
  </si>
  <si>
    <t>Actual/Projected Secondary Fuel Oil Consumption</t>
  </si>
  <si>
    <t>Actual/Projected Transit Loss</t>
  </si>
  <si>
    <t>Actual/Projected Annual Plant Availability Factor</t>
  </si>
  <si>
    <t>Form 11:  Non-Tariff Income</t>
  </si>
  <si>
    <t>Other Expenses</t>
  </si>
  <si>
    <t>Form 12</t>
  </si>
  <si>
    <t>Form 10:  Other Expenses</t>
  </si>
  <si>
    <t>FY 2019-20</t>
  </si>
  <si>
    <t>300/330/350 MW</t>
  </si>
  <si>
    <t>Income from investments</t>
  </si>
  <si>
    <t>Income from sale of tender documents</t>
  </si>
  <si>
    <r>
      <t xml:space="preserve">Cost of Coal/Lignite and Limestone towards stock, if applicable </t>
    </r>
    <r>
      <rPr>
        <vertAlign val="superscript"/>
        <sz val="11"/>
        <rFont val="Times New Roman"/>
        <family val="1"/>
      </rPr>
      <t>1</t>
    </r>
  </si>
  <si>
    <r>
      <t xml:space="preserve">Cost of Oil towards stock, if applicable </t>
    </r>
    <r>
      <rPr>
        <vertAlign val="superscript"/>
        <sz val="11"/>
        <rFont val="Times New Roman"/>
        <family val="1"/>
      </rPr>
      <t>2</t>
    </r>
  </si>
  <si>
    <r>
      <t xml:space="preserve">Cost of Oil </t>
    </r>
    <r>
      <rPr>
        <vertAlign val="superscript"/>
        <sz val="11"/>
        <rFont val="Times New Roman"/>
        <family val="1"/>
      </rPr>
      <t>2</t>
    </r>
  </si>
  <si>
    <r>
      <t xml:space="preserve">Cost of coal or lignite and Limestone </t>
    </r>
    <r>
      <rPr>
        <vertAlign val="superscript"/>
        <sz val="11"/>
        <rFont val="Times New Roman"/>
        <family val="1"/>
      </rPr>
      <t>1</t>
    </r>
  </si>
  <si>
    <t>Calorific Value (As received)</t>
  </si>
  <si>
    <t>Interest on Loan Capital</t>
  </si>
  <si>
    <t xml:space="preserve">Depreciation </t>
  </si>
  <si>
    <t>Calorific Value (As Fired)</t>
  </si>
  <si>
    <t>2.3.1</t>
  </si>
  <si>
    <t>2.3.2</t>
  </si>
  <si>
    <t>2.3.3</t>
  </si>
  <si>
    <t>Sharing of Gains/(Losses)</t>
  </si>
  <si>
    <t>Total O&amp;M Expenses after sharing of Gains/(losses)</t>
  </si>
  <si>
    <t>Sr. No.</t>
  </si>
  <si>
    <t>(C ) Net Fixed Assets</t>
  </si>
  <si>
    <t>Addition of Loan during the year</t>
  </si>
  <si>
    <t xml:space="preserve">Sr. No. </t>
  </si>
  <si>
    <t>Form 9:  Revenue from Sale of Electricity</t>
  </si>
  <si>
    <t>Energy Charges (Rs./kWh)</t>
  </si>
  <si>
    <t>Fuel surcharge per unit, if any (Rs./kWh)</t>
  </si>
  <si>
    <t>Fixed / Capacity Charges (Rs. Crore / year)</t>
  </si>
  <si>
    <t>Net Income from supply of electricity by the Generation Company to the housing colonies of its operating staff and supply of electricity by the Generating Company for construction works at generating Station, after adjusting the expenses incurred for supply of such electricity</t>
  </si>
  <si>
    <t>Form 13</t>
  </si>
  <si>
    <t>Form 13:  Truing-up Summary</t>
  </si>
  <si>
    <t>Total Revenue</t>
  </si>
  <si>
    <t>a</t>
  </si>
  <si>
    <t>b</t>
  </si>
  <si>
    <t>e</t>
  </si>
  <si>
    <t>2.4.1</t>
  </si>
  <si>
    <t>2.4.2</t>
  </si>
  <si>
    <t>2.4.3</t>
  </si>
  <si>
    <t>Form 2.7</t>
  </si>
  <si>
    <t>Energy Charge Rate for Hydel Generation</t>
  </si>
  <si>
    <t>c</t>
  </si>
  <si>
    <t>Auxiliary Consumption</t>
  </si>
  <si>
    <t>f</t>
  </si>
  <si>
    <t>g=e*(1-f)</t>
  </si>
  <si>
    <t>h=0.50*a/g</t>
  </si>
  <si>
    <t>Normative Availability (%)</t>
  </si>
  <si>
    <t>Actual Availability (%)</t>
  </si>
  <si>
    <t>Design Energy (MU)</t>
  </si>
  <si>
    <t>Auxiliary Consumption (%)</t>
  </si>
  <si>
    <t>Net Design Energy (MU)</t>
  </si>
  <si>
    <t>Energy Charge Rate (Rs. kWh)</t>
  </si>
  <si>
    <t xml:space="preserve"> </t>
  </si>
  <si>
    <t>Form 1.1: Summary of Tariff Proposal</t>
  </si>
  <si>
    <t>Summary of Tariff Proposal</t>
  </si>
  <si>
    <t>Form 1.1</t>
  </si>
  <si>
    <t>Form 2.1: Operational Parameters for Thermal Generation</t>
  </si>
  <si>
    <t>Availability</t>
  </si>
  <si>
    <t>Plant Load Factor (PLF)</t>
  </si>
  <si>
    <t>Secondary Fuel Oil Consumption</t>
  </si>
  <si>
    <t>Total Heat Content</t>
  </si>
  <si>
    <t>Computation of Working Capital Interest</t>
  </si>
  <si>
    <t>Interest Rate (%) - SBI Base Rate +150 basis points</t>
  </si>
  <si>
    <t>Total Working Capital Requirement</t>
  </si>
  <si>
    <t xml:space="preserve">O&amp;M expenses </t>
  </si>
  <si>
    <t>Norms</t>
  </si>
  <si>
    <t>Interest Rate (%) - SBI Base Rate +150 Basis Points</t>
  </si>
  <si>
    <t>Form 2.2: Energy Charges for Thermal Generation</t>
  </si>
  <si>
    <t>Form 2.3: Fuel Cost Details for Thermal Generation</t>
  </si>
  <si>
    <t>Form 2.4: Interest on Working Capital - Thermal Generation</t>
  </si>
  <si>
    <t>Form 2.5: Operational Parameters - Hydel Generation</t>
  </si>
  <si>
    <t>Form 2.7: Interest on Working Capital - Hydel Generation</t>
  </si>
  <si>
    <t>Form 2.8</t>
  </si>
  <si>
    <t>Operational Parameters-Thermal Generation</t>
  </si>
  <si>
    <t>Total Operation &amp; Maintenance Expenses (Net of Capitalisation)</t>
  </si>
  <si>
    <t>(d)</t>
  </si>
  <si>
    <t>(e )</t>
  </si>
  <si>
    <t>A&amp;G Expenses (including insurance and excluding Water Charges)</t>
  </si>
  <si>
    <t>Form 4.1</t>
  </si>
  <si>
    <t>Form 4.2</t>
  </si>
  <si>
    <t>Opening Balance of Gross Normative Loan</t>
  </si>
  <si>
    <t>Cumulative Repayment till the year</t>
  </si>
  <si>
    <t>Opening Balance of Net Normative Loan</t>
  </si>
  <si>
    <t>Less: Reduction of Normative Loan due to retirement or replacement of assets</t>
  </si>
  <si>
    <t>Closing Balance of Net Normative Loan</t>
  </si>
  <si>
    <t>Closing Balance of Gross Normative Loan</t>
  </si>
  <si>
    <t>A) Normative Loan</t>
  </si>
  <si>
    <t>Financing Charges</t>
  </si>
  <si>
    <t>Return on Equity Computation</t>
  </si>
  <si>
    <t>Total Return on Equity</t>
  </si>
  <si>
    <t>Repayment of Normative loan during the year</t>
  </si>
  <si>
    <t>Reasons for Deviation</t>
  </si>
  <si>
    <t>(e)</t>
  </si>
  <si>
    <t>(g)</t>
  </si>
  <si>
    <t>(h)</t>
  </si>
  <si>
    <t>2.5.1</t>
  </si>
  <si>
    <t>Year</t>
  </si>
  <si>
    <t>IDC</t>
  </si>
  <si>
    <t>2.5.2</t>
  </si>
  <si>
    <t>2.5.3</t>
  </si>
  <si>
    <t>Energy Charge Rate ex-bus (Rs./kWh)</t>
  </si>
  <si>
    <t>Other Charges (Rs./kWh)</t>
  </si>
  <si>
    <t>NAPAF (%)</t>
  </si>
  <si>
    <t>………</t>
  </si>
  <si>
    <t>Loan 2</t>
  </si>
  <si>
    <t>Loan 1</t>
  </si>
  <si>
    <t>Form 9.2:  Expected Revenue at Existing Tariff</t>
  </si>
  <si>
    <t>Form 9.3:  Expected Revenue at Proposed Tariff</t>
  </si>
  <si>
    <t>S. No.</t>
  </si>
  <si>
    <t>Availability during the month (%)</t>
  </si>
  <si>
    <t>Cumulative Availability (%)</t>
  </si>
  <si>
    <t>Actual PLF during the month (%)</t>
  </si>
  <si>
    <t>Cumulative PLF (%)</t>
  </si>
  <si>
    <t>Gross  Generation (MU)</t>
  </si>
  <si>
    <t>Auxiliary Consumption (MU)</t>
  </si>
  <si>
    <t>Variable Charges Per Unit</t>
  </si>
  <si>
    <t>Fixed Charges During Month</t>
  </si>
  <si>
    <t>Variable Charges Amount</t>
  </si>
  <si>
    <t>Incentive Amount</t>
  </si>
  <si>
    <t>Revenue from sale of power</t>
  </si>
  <si>
    <t>Other recoveries/adjustments</t>
  </si>
  <si>
    <t>Form 9.1:  Reconciliation of Revenue claimed for true up and as per the Audited Accounts</t>
  </si>
  <si>
    <t>Form 9.3</t>
  </si>
  <si>
    <t>Reconciliation of Revenue claimed for true up and as per the Audited Accounts</t>
  </si>
  <si>
    <t>Rs./kWh</t>
  </si>
  <si>
    <t>Rs. Crore</t>
  </si>
  <si>
    <t>Total Revenue as per Audited Accounts</t>
  </si>
  <si>
    <t>Apr-Sep    (Actual)</t>
  </si>
  <si>
    <t>Apr-Sep            (Actual)</t>
  </si>
  <si>
    <t>Expected Revenue at Proposed Tariff</t>
  </si>
  <si>
    <t>Gross Station Heat Rate</t>
  </si>
  <si>
    <t xml:space="preserve">Operational data is to be submitted for each Unit of each station separately </t>
  </si>
  <si>
    <t>Details to be submitted for each primary and secondary fuel separately</t>
  </si>
  <si>
    <t>Oct-Mar          (Estimated)</t>
  </si>
  <si>
    <t>Actual stacking loss</t>
  </si>
  <si>
    <t>unit</t>
  </si>
  <si>
    <t>MYT Order</t>
  </si>
  <si>
    <t>True-Up requirement</t>
  </si>
  <si>
    <t>Provisional True-Up requirement</t>
  </si>
  <si>
    <t>Less: Payables for Fuel</t>
  </si>
  <si>
    <t>Target Availability (%)</t>
  </si>
  <si>
    <t>Petitioner should submit documentary evidence for actual interest on working capital incurred</t>
  </si>
  <si>
    <t>Legend</t>
  </si>
  <si>
    <t>(f) = (e) - (d)</t>
  </si>
  <si>
    <t xml:space="preserve">This Fuel Price Break up should be submitted for each Unit/Station providing the break up of fuel price of primary fuel </t>
  </si>
  <si>
    <t xml:space="preserve">This form should be submitted for each station separately </t>
  </si>
  <si>
    <t>d=0.50*a*c/b</t>
  </si>
  <si>
    <t>Annual Fixed Cost for Hydel Generating Station (Rs. Crore)</t>
  </si>
  <si>
    <t>Form 2.6: Capacity Charge &amp; Energy Charge Rate - Hydel Generation</t>
  </si>
  <si>
    <t>Capacity Charges (Rs. Crore)</t>
  </si>
  <si>
    <t>(c)</t>
  </si>
  <si>
    <t>R &amp; M Expenses</t>
  </si>
  <si>
    <t>B. For New Generating Stations &amp; Generating Stations that achieved COD after 26.8.2005</t>
  </si>
  <si>
    <t>Installed Capacity</t>
  </si>
  <si>
    <t xml:space="preserve">O&amp;M Expenses </t>
  </si>
  <si>
    <t>Rs. Lakh/MW</t>
  </si>
  <si>
    <t>Addition of Normative Loan due to capitalisation during the year</t>
  </si>
  <si>
    <t>Weighted average Rate of Interest on actual Loans (%)</t>
  </si>
  <si>
    <t>Total Interest &amp; Financing Charges</t>
  </si>
  <si>
    <t>B) Existing Actual Long-term Loans</t>
  </si>
  <si>
    <t>Average Balance of Net Normative Loan</t>
  </si>
  <si>
    <t>Average Loan Balance</t>
  </si>
  <si>
    <t>Net Generation (MU)</t>
  </si>
  <si>
    <t>Details for each Station/Unit to be submitted separately for each Year for which Truing Up is being claimed</t>
  </si>
  <si>
    <t>Income from Sale of Scrap</t>
  </si>
  <si>
    <t>Income from Rents of land or buildings</t>
  </si>
  <si>
    <t>Interest income on advances to suppliers/contractors</t>
  </si>
  <si>
    <t>….</t>
  </si>
  <si>
    <t>Station/Unit: _________________</t>
  </si>
  <si>
    <t>Generation above target PLF (MU)</t>
  </si>
  <si>
    <t>Approved Fixed Charges</t>
  </si>
  <si>
    <t>Fuel Surcharge Adjustment</t>
  </si>
  <si>
    <t>Amount of Fuel Surcharge Adjustment</t>
  </si>
  <si>
    <t>Form 4:  Summary of Capital Expenditure and Capitalisation</t>
  </si>
  <si>
    <t>Capitalisation + IDC</t>
  </si>
  <si>
    <t>Summary of Capital Expenditure and Capitalisation</t>
  </si>
  <si>
    <t>Form 4.3</t>
  </si>
  <si>
    <t>Actual Working Capital Interest</t>
  </si>
  <si>
    <t>Net Entitlement after sharing of gains/(losses)</t>
  </si>
  <si>
    <t>Loan 3</t>
  </si>
  <si>
    <t>Separate detailed computations for FERV component to be submitted</t>
  </si>
  <si>
    <t>MERC Approval No.</t>
  </si>
  <si>
    <t>MERC Approval Date</t>
  </si>
  <si>
    <t>Capital Cost</t>
  </si>
  <si>
    <t xml:space="preserve">Actual </t>
  </si>
  <si>
    <t>Actual Capital Cost Incurred</t>
  </si>
  <si>
    <t>MERC Approved Cost</t>
  </si>
  <si>
    <t>Approved Start Date</t>
  </si>
  <si>
    <t>Actual Start Date</t>
  </si>
  <si>
    <t>Approved Date of Completion</t>
  </si>
  <si>
    <t>Actual Date of Completion</t>
  </si>
  <si>
    <t>Cumulative Expenditure Incurred till beginning of the Year</t>
  </si>
  <si>
    <t>Capital Expenditure Capitalised</t>
  </si>
  <si>
    <t xml:space="preserve">Form 4.1: Capital Expenditure Plan </t>
  </si>
  <si>
    <t>(k) = (j) - (g)</t>
  </si>
  <si>
    <t>FY 2020-21</t>
  </si>
  <si>
    <t>FY 2021-22</t>
  </si>
  <si>
    <t>FY 2022-23</t>
  </si>
  <si>
    <t>FY 2023-24</t>
  </si>
  <si>
    <t>FY 2024-25</t>
  </si>
  <si>
    <t>(f)</t>
  </si>
  <si>
    <t>(i) = (h) - (g)</t>
  </si>
  <si>
    <t>Type of Thermal Generating Station (Pithead/Non-Pithead)</t>
  </si>
  <si>
    <t>Land</t>
  </si>
  <si>
    <t>Asset as on 1st April 2005</t>
  </si>
  <si>
    <t>Depreciation as on 1st April 2005</t>
  </si>
  <si>
    <t>2005-06</t>
  </si>
  <si>
    <t>2006-07</t>
  </si>
  <si>
    <t>2007-08</t>
  </si>
  <si>
    <t>2008-09</t>
  </si>
  <si>
    <t>2009-10</t>
  </si>
  <si>
    <t>2010-11</t>
  </si>
  <si>
    <t>2011-12</t>
  </si>
  <si>
    <t>2012-13</t>
  </si>
  <si>
    <t>2013-14</t>
  </si>
  <si>
    <t>2014-15</t>
  </si>
  <si>
    <t>2015-16</t>
  </si>
  <si>
    <t>2016-17</t>
  </si>
  <si>
    <t>2017-18</t>
  </si>
  <si>
    <t>2018-19</t>
  </si>
  <si>
    <t>Asset crossing 90% depreciation</t>
  </si>
  <si>
    <t xml:space="preserve">Opening </t>
  </si>
  <si>
    <t>Addition</t>
  </si>
  <si>
    <t>2019-20</t>
  </si>
  <si>
    <t>2020-21</t>
  </si>
  <si>
    <t>2021-22</t>
  </si>
  <si>
    <t>Building</t>
  </si>
  <si>
    <t>Depriciation as on 1st april</t>
  </si>
  <si>
    <t>Remaining Depreciable value</t>
  </si>
  <si>
    <t>Hydraulic</t>
  </si>
  <si>
    <t>Other Civil work</t>
  </si>
  <si>
    <t>Plant and Machinery</t>
  </si>
  <si>
    <t>Lines and Cable Network</t>
  </si>
  <si>
    <t>Vehicle</t>
  </si>
  <si>
    <t>Furniture</t>
  </si>
  <si>
    <t>2022-23</t>
  </si>
  <si>
    <t>2023-24</t>
  </si>
  <si>
    <t>2024-25</t>
  </si>
  <si>
    <t>Capitalisation during the year $</t>
  </si>
  <si>
    <r>
      <t>Less: Payables for Fuel</t>
    </r>
    <r>
      <rPr>
        <vertAlign val="superscript"/>
        <sz val="11"/>
        <rFont val="Times New Roman"/>
        <family val="1"/>
      </rPr>
      <t>4</t>
    </r>
  </si>
  <si>
    <t>Payables for fuel shall not be deducted to the extent of actual payment of advance if any, substantiated by documentary evidence</t>
  </si>
  <si>
    <t>Base Rate of Return on Equity</t>
  </si>
  <si>
    <t xml:space="preserve">Return on Regulatory Equity at the beginning of the year </t>
  </si>
  <si>
    <t xml:space="preserve">Return on Regulatory Equity addition during the year </t>
  </si>
  <si>
    <t>Actual Income Tax paid by the Entity #</t>
  </si>
  <si>
    <t>Rate of Pre Tax Return on Equity (%)</t>
  </si>
  <si>
    <t>c = (b/a)</t>
  </si>
  <si>
    <t>Fuel Utilisation Plan</t>
  </si>
  <si>
    <t>Form 16</t>
  </si>
  <si>
    <t>Name of Generating Station/Unit</t>
  </si>
  <si>
    <t>Details of Contracted Source</t>
  </si>
  <si>
    <t>Annual Contracted Quantity</t>
  </si>
  <si>
    <t>Estimated Availability</t>
  </si>
  <si>
    <t xml:space="preserve">Expected Shortage </t>
  </si>
  <si>
    <t>Alternate Arrangement in case of Shortage</t>
  </si>
  <si>
    <t>Name of Alternate Source</t>
  </si>
  <si>
    <t>Name of Source</t>
  </si>
  <si>
    <t>Expected Rate of Alternate Source</t>
  </si>
  <si>
    <t>Plan for Swapping of Fuel Source for Optimizing Cost</t>
  </si>
  <si>
    <t>Net Cost Savings in Variable cost after optimum Utilisation</t>
  </si>
  <si>
    <t>Month</t>
  </si>
  <si>
    <t>July</t>
  </si>
  <si>
    <t xml:space="preserve">Nov </t>
  </si>
  <si>
    <r>
      <rPr>
        <b/>
        <sz val="11"/>
        <rFont val="Times New Roman"/>
        <family val="1"/>
      </rPr>
      <t>Note</t>
    </r>
    <r>
      <rPr>
        <sz val="11"/>
        <rFont val="Times New Roman"/>
        <family val="1"/>
      </rPr>
      <t>: 1. Fuel quantum is to be allocated to different generating Stations/Units in accordance with the merit order of different generation Stations/Units in terms of variable cost</t>
    </r>
  </si>
  <si>
    <t xml:space="preserve">          3. Fuel Utilisation Plan shall be prepared based on past data and reasonable assumptions for future</t>
  </si>
  <si>
    <t>Water Charges</t>
  </si>
  <si>
    <t>C. Opex Schemes</t>
  </si>
  <si>
    <t>System Automation</t>
  </si>
  <si>
    <t>New Technology</t>
  </si>
  <si>
    <t>I.T. Implementation</t>
  </si>
  <si>
    <t>Calorific Value (As billed)</t>
  </si>
  <si>
    <t>Opex Schemes</t>
  </si>
  <si>
    <t>600 MW sets</t>
  </si>
  <si>
    <t>800 MW sets &amp; above</t>
  </si>
  <si>
    <t xml:space="preserve">600 MW sets </t>
  </si>
  <si>
    <t>Pretax Return on Equity after considering effective Tax rate $$</t>
  </si>
  <si>
    <t>Depreciation Rate for that Year</t>
  </si>
  <si>
    <t>Depreciation during the Year</t>
  </si>
  <si>
    <t>Grant Funding</t>
  </si>
  <si>
    <t>Asset not in use</t>
  </si>
  <si>
    <t>(e) = (a)+(b)-(c)-(d)</t>
  </si>
  <si>
    <t>(i)</t>
  </si>
  <si>
    <t>(k)</t>
  </si>
  <si>
    <t>(l)</t>
  </si>
  <si>
    <t>(m)</t>
  </si>
  <si>
    <t>(n)</t>
  </si>
  <si>
    <t>(p)</t>
  </si>
  <si>
    <t>(q)</t>
  </si>
  <si>
    <t>(r)</t>
  </si>
  <si>
    <t>(s)</t>
  </si>
  <si>
    <r>
      <rPr>
        <b/>
        <sz val="11"/>
        <rFont val="Times New Roman"/>
        <family val="1"/>
      </rPr>
      <t>Note</t>
    </r>
    <r>
      <rPr>
        <sz val="11"/>
        <rFont val="Times New Roman"/>
        <family val="1"/>
      </rPr>
      <t>: Documentary evidence of all assets put to use during the completed Years shall be provided with this format</t>
    </r>
  </si>
  <si>
    <r>
      <rPr>
        <b/>
        <sz val="11"/>
        <rFont val="Times New Roman"/>
        <family val="1"/>
      </rPr>
      <t>Note</t>
    </r>
    <r>
      <rPr>
        <sz val="11"/>
        <rFont val="Times New Roman"/>
        <family val="1"/>
      </rPr>
      <t>: 1. Documentary evidence of all assets put to use during the Year shall be provided with this format</t>
    </r>
  </si>
  <si>
    <r>
      <rPr>
        <b/>
        <sz val="11"/>
        <rFont val="Times New Roman"/>
        <family val="1"/>
      </rPr>
      <t>Note</t>
    </r>
    <r>
      <rPr>
        <sz val="11"/>
        <rFont val="Times New Roman"/>
        <family val="1"/>
      </rPr>
      <t>: Documentary evidence of all assets put to use shall be provided with this format</t>
    </r>
  </si>
  <si>
    <t xml:space="preserve">Regulatory Equity at the beginning of the year </t>
  </si>
  <si>
    <t>Equity portion of capitalisation during the year #</t>
  </si>
  <si>
    <t>Return on Regulatory Equity at the beginning of the year</t>
  </si>
  <si>
    <t>Return on Regulatory Equity addition during the year</t>
  </si>
  <si>
    <t>(Numbers)</t>
  </si>
  <si>
    <t>Revised Normative</t>
  </si>
  <si>
    <t>Formula</t>
  </si>
  <si>
    <t>Total Gross Income of Regulated Entity (Rs. Crore)</t>
  </si>
  <si>
    <t>Base Rate of Return on Equity (%)</t>
  </si>
  <si>
    <t>... ... ...</t>
  </si>
  <si>
    <t>Short Term Loan 3</t>
  </si>
  <si>
    <t>Short Term Loan 2</t>
  </si>
  <si>
    <t>Short Term Loan 1</t>
  </si>
  <si>
    <t>Scheduled Payment against Short Term Loans</t>
  </si>
  <si>
    <t>Long Term Loan 3</t>
  </si>
  <si>
    <t>Long Term Loan 2</t>
  </si>
  <si>
    <t>Long Term Loan 1</t>
  </si>
  <si>
    <t>Scheduled Payment against Long Term Loans</t>
  </si>
  <si>
    <t>% of Amount paid</t>
  </si>
  <si>
    <t>Amount (Rs. Crore)</t>
  </si>
  <si>
    <t>Month/ Date</t>
  </si>
  <si>
    <t>Due date</t>
  </si>
  <si>
    <t>Month/Date</t>
  </si>
  <si>
    <t>Amount Pending (Rs. Crore)</t>
  </si>
  <si>
    <t>Delay in payment (days)</t>
  </si>
  <si>
    <t>Payment made</t>
  </si>
  <si>
    <t>Schedule Payment</t>
  </si>
  <si>
    <t>Payment Efficiency</t>
  </si>
  <si>
    <t>A) Scheduled and Actual Payment</t>
  </si>
  <si>
    <t>Scheduled Payment against Supplies</t>
  </si>
  <si>
    <t>Supplier 1 (Name &amp; Item)</t>
  </si>
  <si>
    <t>Supplier 2 (Name &amp; Item)</t>
  </si>
  <si>
    <t>Supplier 3 (Name &amp; Item)</t>
  </si>
  <si>
    <r>
      <rPr>
        <b/>
        <sz val="11"/>
        <rFont val="Times New Roman"/>
        <family val="1"/>
      </rPr>
      <t>Note</t>
    </r>
    <r>
      <rPr>
        <sz val="11"/>
        <rFont val="Times New Roman"/>
        <family val="1"/>
      </rPr>
      <t>: Please give detailed explanation separately for the deviations on account of uncontrollable factors</t>
    </r>
  </si>
  <si>
    <t>Capacity (Fixed) Charges (Rs. Crore)</t>
  </si>
  <si>
    <t xml:space="preserve">To be submitted separately for each Unit/Station for which Tariff is to be determined separately </t>
  </si>
  <si>
    <t>Detailed Justification shall be provided for variation in approved capital expenditure and capitalisation vis-a-vis actual capital expenditure and capitalisation</t>
  </si>
  <si>
    <t xml:space="preserve">Form 4.2: Capitalisation Plan </t>
  </si>
  <si>
    <t>Form 4.3:  Capital Work-in-progress - Project-wise details</t>
  </si>
  <si>
    <t xml:space="preserve">          2. Least cost generating Stations/Units should be operated at maximum availability and other generating Stations/Units should be operated at maximum availability thereafter in the ascending order of variable cost</t>
  </si>
  <si>
    <t>Fuel Requirement of Each Unit/Station (MT, MCM)</t>
  </si>
  <si>
    <t xml:space="preserve">       4. Fuel Utilisation Plan to be submitted for each fuel separately</t>
  </si>
  <si>
    <t>Fuel type</t>
  </si>
  <si>
    <t>Impact on Variable Cost per unit</t>
  </si>
  <si>
    <t>Variable Cost per Unit</t>
  </si>
  <si>
    <t>In High Demand Season</t>
  </si>
  <si>
    <t>Peak Hours</t>
  </si>
  <si>
    <t>Off-Peak Hours</t>
  </si>
  <si>
    <t>In Low Demand Season</t>
  </si>
  <si>
    <t xml:space="preserve">Form 3:  Summary of Operations and Maintenance Expenses </t>
  </si>
  <si>
    <t xml:space="preserve">Administration &amp; General Expenses </t>
  </si>
  <si>
    <t xml:space="preserve">Repair &amp; Maintenance Expenses </t>
  </si>
  <si>
    <t>Operation and Maintenance Expenses - Normative</t>
  </si>
  <si>
    <t>Form 3.1:  Operation and Maintenance Expenses - Normative</t>
  </si>
  <si>
    <t>(i) = (e)+(f)-(g)-(h)</t>
  </si>
  <si>
    <t>(j)</t>
  </si>
  <si>
    <t>(m) = (i)+(j)-(k)-(l)</t>
  </si>
  <si>
    <t>(o)</t>
  </si>
  <si>
    <t>(t)</t>
  </si>
  <si>
    <t>(u) = (q)+(r)-(s)-(t)</t>
  </si>
  <si>
    <t>(u)</t>
  </si>
  <si>
    <t>(v)</t>
  </si>
  <si>
    <t>(w)</t>
  </si>
  <si>
    <t>(x)</t>
  </si>
  <si>
    <t>(y) = (u)+(v)-(w)-(x)</t>
  </si>
  <si>
    <t>(y)</t>
  </si>
  <si>
    <t>(z)</t>
  </si>
  <si>
    <t>(aa)</t>
  </si>
  <si>
    <t>(ab)</t>
  </si>
  <si>
    <t>(ac) = (y)+(z)-(aa)-(ab)</t>
  </si>
  <si>
    <t xml:space="preserve">Deviation = Approved - Actual on account of </t>
  </si>
  <si>
    <t>Material Cost (b)</t>
  </si>
  <si>
    <t>IDC (c)</t>
  </si>
  <si>
    <t>Others (d)</t>
  </si>
  <si>
    <t>Total Deviation (a+b+c+d)</t>
  </si>
  <si>
    <t>Change in Scope of Work (a)</t>
  </si>
  <si>
    <t>Revenue from Sale of Electricity</t>
  </si>
  <si>
    <t>(c) = (b) - (a)</t>
  </si>
  <si>
    <t>(j) = (h)+(i)</t>
  </si>
  <si>
    <r>
      <rPr>
        <b/>
        <sz val="11"/>
        <rFont val="Times New Roman"/>
        <family val="1"/>
      </rPr>
      <t>Note</t>
    </r>
    <r>
      <rPr>
        <sz val="11"/>
        <rFont val="Times New Roman"/>
        <family val="1"/>
      </rPr>
      <t>: * - Truing Up for FY 2019-20 to be done under MERC MYT Regulations 2015 with reference to amounts approved in the MYT Order for FY 2020-21 to FY 2024-25</t>
    </r>
  </si>
  <si>
    <t>Provisional</t>
  </si>
  <si>
    <t>Scheduled PLF</t>
  </si>
  <si>
    <t>Actual Availability</t>
  </si>
  <si>
    <t>Generator shall provide SLDC certifcate substantiating Unit wise actual generation for FY 2019-20 to FY 2021-22 and Unit wise schduled generation for FY 2020-21 and FY 2021-22</t>
  </si>
  <si>
    <t>* - Truing Up for FY 2019-20 to be done under MERC MYT Regulations 2015 with reference to amounts approved in the MYT Order for FY 2020-21 to FY 2024-25</t>
  </si>
  <si>
    <t>Generator shall provide SLDC certifcate substantiating  Unit wise actual availablity of peak and off-peak hours during High Demand and Low Demand Season for FY 2020-21 and FY 2021-22</t>
  </si>
  <si>
    <t>Normative Auxiliary Energy Consumption with Flue Gas De-sulphuriser</t>
  </si>
  <si>
    <t>Actual/Estimated/Projected Auxiliary Energy Consumption with Flue Gas De-sulphuriser</t>
  </si>
  <si>
    <t>Actual/Estimated/Projected Auxiliary Energy Consumption</t>
  </si>
  <si>
    <t>Stacking Loss</t>
  </si>
  <si>
    <t>Actual/Estimated/Projected Availability</t>
  </si>
  <si>
    <t>1.3.1</t>
  </si>
  <si>
    <t>1.3.2</t>
  </si>
  <si>
    <t>Actual/Estimated/Projected PLF</t>
  </si>
  <si>
    <t>Actual/Estimated/Projected Gross Generation</t>
  </si>
  <si>
    <t>Normative Auxiliary Energy Consumption with FGD</t>
  </si>
  <si>
    <t>Actual/Estimated/Projected Auxiliary Energy Consumption with FGD</t>
  </si>
  <si>
    <t>Actual/Projected Auxiliary Energy Consumption with FGD</t>
  </si>
  <si>
    <t>Actual/Estimated/Projected Net Generation</t>
  </si>
  <si>
    <t>Scheduled Net Generation</t>
  </si>
  <si>
    <t>Scheduled Gross Generation</t>
  </si>
  <si>
    <t>Actual/Estimated/Projected Gross Station Heat Rate</t>
  </si>
  <si>
    <t>Actual/Estimated/Projected Secondary Fuel Oil Consumption</t>
  </si>
  <si>
    <t>Actual/Estimated/Projected Transit Loss</t>
  </si>
  <si>
    <t>Washery Charges</t>
  </si>
  <si>
    <t>Total Washery Charges</t>
  </si>
  <si>
    <t>Third Party Sampling Charges</t>
  </si>
  <si>
    <t>Total Sampling Charges</t>
  </si>
  <si>
    <t>Total Cost (4+5+6+7)</t>
  </si>
  <si>
    <t>Energy Charge per unit (ex-bus) (8/1.16)</t>
  </si>
  <si>
    <t>Total Price excluding Transit Loss and Stacking Loss</t>
  </si>
  <si>
    <t>Total Price including Transit Loss and Stacking Loss</t>
  </si>
  <si>
    <t>A) FY 2019-20</t>
  </si>
  <si>
    <t>Scheduled Generation (MU)</t>
  </si>
  <si>
    <t>*Working Capital shall be computed based on revised normative O&amp;M expenses and actual revenue from sale of electricity excluding incentive</t>
  </si>
  <si>
    <t xml:space="preserve">* Working capital shall be computed based on lower of actual or normative fuel stock </t>
  </si>
  <si>
    <t xml:space="preserve"> * - In case MYT Order is yet to be issued, then MTR Order values to be captured under this column</t>
  </si>
  <si>
    <t>Receivables#</t>
  </si>
  <si>
    <t>* Working Capital shall be computed based on revised normative O&amp;M expenses and actual revenue from sale of electricity excluding incentive, if any</t>
  </si>
  <si>
    <t># Receivables to be computed on normative capacity index and excluding incentive, if any</t>
  </si>
  <si>
    <t>Actual Capex till FY 2018-19</t>
  </si>
  <si>
    <t>Revised Projected</t>
  </si>
  <si>
    <t>Actual Progress till FY 2018-19</t>
  </si>
  <si>
    <t>Actual Capitalization till FY 2018-19</t>
  </si>
  <si>
    <t>2. Generation Company shall submit certification from the Statutory Auditor for the capping of depreciation at ninety per cent of the allowable capital cost of the asset</t>
  </si>
  <si>
    <t>Note: * - Truing Up for FY 2019-20 to be done under MERC MYT Regulations 2015 with reference to amounts approved in the MYT Order for FY 2020-21 to FY 2024-25</t>
  </si>
  <si>
    <t xml:space="preserve">&lt;Name of the Generation Business/Company&gt;
MTR Petition Formats - Generation
Form 7:  Base Return on Regulatory Equity </t>
  </si>
  <si>
    <t>(i) = (h)-(g)</t>
  </si>
  <si>
    <t>Additional Return on Equity</t>
  </si>
  <si>
    <t>Additional Rate of Return on Equity for incremental ramp rate (a)</t>
  </si>
  <si>
    <t>no. of days</t>
  </si>
  <si>
    <t>Additional Rate of Return on Equity on account of MTBF (b)</t>
  </si>
  <si>
    <t>Total Additional Return on Equity</t>
  </si>
  <si>
    <t>Additional Return on Equity Computation</t>
  </si>
  <si>
    <t>Incremental Ramp rate over and above 1% per minute#</t>
  </si>
  <si>
    <t>Mean Time Between Failures (MTBF) during the year$</t>
  </si>
  <si>
    <t>Total Additional Rate of Return on Equity (c) = (a) + (b)</t>
  </si>
  <si>
    <t>Year: FY 2022-23</t>
  </si>
  <si>
    <t>Additional Rate of Return on Equity (%)</t>
  </si>
  <si>
    <t>Total Rate of Return on Equity (%)</t>
  </si>
  <si>
    <t>(f)= (d)+(e)</t>
  </si>
  <si>
    <t>g = f /(1-c)</t>
  </si>
  <si>
    <t>Form 16: Payment Efficiency</t>
  </si>
  <si>
    <t>Form 15:  Fuel Utilisation Plan</t>
  </si>
  <si>
    <t>FY 2020-21 Approved</t>
  </si>
  <si>
    <t>FY 2020-21 Actual</t>
  </si>
  <si>
    <r>
      <rPr>
        <b/>
        <sz val="11"/>
        <rFont val="Times New Roman"/>
        <family val="1"/>
      </rPr>
      <t>Note</t>
    </r>
    <r>
      <rPr>
        <sz val="11"/>
        <rFont val="Times New Roman"/>
        <family val="1"/>
      </rPr>
      <t>: 1. Generating Company shall provide justification for variation between approved and actual fuel utilisation plan</t>
    </r>
  </si>
  <si>
    <t>FY 2021-22 Approved</t>
  </si>
  <si>
    <t>FY 2021-22 Actual</t>
  </si>
  <si>
    <t>FY 2022-23 Approved</t>
  </si>
  <si>
    <t>FY 2022-23 Actual (Apr- Sep)</t>
  </si>
  <si>
    <t>FY 2022-23 Estimated</t>
  </si>
  <si>
    <t>FY 2023-24 Revised Projected</t>
  </si>
  <si>
    <t>FY 2024-25 Revised Projected</t>
  </si>
  <si>
    <t>Scheduled PLF during the month (%)</t>
  </si>
  <si>
    <t xml:space="preserve">Actual Shortage </t>
  </si>
  <si>
    <t>Actual Rate of Alternate Source</t>
  </si>
  <si>
    <t>Swapping of Fuel Source for Optimizing Cost</t>
  </si>
  <si>
    <t>Projected Generation (MU)</t>
  </si>
  <si>
    <t>* As approved in MYT Order for FY 2020-21 to FY 2024-25;</t>
  </si>
  <si>
    <t>Asset as on 1st April/Asset Addition during the Year</t>
  </si>
  <si>
    <t xml:space="preserve">Any Other Charges (specify part name and unit) </t>
  </si>
  <si>
    <t>Share of Capacity (MW/%)</t>
  </si>
  <si>
    <t>Revenue from Any Other Charge (specify part name)</t>
  </si>
  <si>
    <t>Revenue from Fuel Surcharge</t>
  </si>
  <si>
    <t>2.1.4</t>
  </si>
  <si>
    <t>Fuel 1-coal</t>
  </si>
  <si>
    <t>Fuel 2-Imported Coal</t>
  </si>
  <si>
    <t>Fuel 3-FO</t>
  </si>
  <si>
    <t>Fuel 4-LDO</t>
  </si>
  <si>
    <t>2.2.4</t>
  </si>
  <si>
    <t>2.3.4</t>
  </si>
  <si>
    <t>2.4.34</t>
  </si>
  <si>
    <t>2.5.4</t>
  </si>
  <si>
    <t>3.1.4</t>
  </si>
  <si>
    <t>3.2.4</t>
  </si>
  <si>
    <t>3.3.4</t>
  </si>
  <si>
    <t>Coal handling contract charges</t>
  </si>
  <si>
    <t>Siding charges</t>
  </si>
  <si>
    <t>Payments to railway staff</t>
  </si>
  <si>
    <t>Con-Other coal related costs</t>
  </si>
  <si>
    <t>Other coal related costs</t>
  </si>
  <si>
    <t>Demurrage on coal wagons</t>
  </si>
  <si>
    <t>Demurrage on oil wagons</t>
  </si>
  <si>
    <t>Other fuel cost variance A/c Dr. / Cr.</t>
  </si>
  <si>
    <t>Consumption High Speed Diesel Oil</t>
  </si>
  <si>
    <t>Consumption of Oil ( Other )</t>
  </si>
  <si>
    <t>Oil handling contract charges</t>
  </si>
  <si>
    <t>Oil Lubricants</t>
  </si>
  <si>
    <t>7.1.1</t>
  </si>
  <si>
    <t>7.1.2</t>
  </si>
  <si>
    <t>7.1.3</t>
  </si>
  <si>
    <t>c=b-a</t>
  </si>
  <si>
    <t>d=b-a</t>
  </si>
  <si>
    <t>Pay Revision Impact</t>
  </si>
  <si>
    <t xml:space="preserve">      Maharashtra State Power Generation Company Ltd.</t>
  </si>
  <si>
    <t>Tax Rate</t>
  </si>
  <si>
    <t>MSEDCL</t>
  </si>
  <si>
    <t>Coal - Raw Coal</t>
  </si>
  <si>
    <t>Transporation</t>
  </si>
  <si>
    <t>Freight /Freight Surcharge, if applicable</t>
  </si>
  <si>
    <t>Coal Handling Charges</t>
  </si>
  <si>
    <t>Duties SED</t>
  </si>
  <si>
    <t>Royalty Charges</t>
  </si>
  <si>
    <t>Others STC</t>
  </si>
  <si>
    <t>Others-Energy Clean Charges</t>
  </si>
  <si>
    <t>Others-ED</t>
  </si>
  <si>
    <t>Other Charges</t>
  </si>
  <si>
    <t>Coal - Imported  Coal</t>
  </si>
  <si>
    <t>Base Price</t>
  </si>
  <si>
    <t>Transportation</t>
  </si>
  <si>
    <t>Local Transportation</t>
  </si>
  <si>
    <t>Taxes</t>
  </si>
  <si>
    <t>Total Imported Coal</t>
  </si>
  <si>
    <t>Oil - LDO</t>
  </si>
  <si>
    <t>Total LDO</t>
  </si>
  <si>
    <t>Oil - FO</t>
  </si>
  <si>
    <t>Total FO</t>
  </si>
  <si>
    <t>Rs./KL</t>
  </si>
  <si>
    <t>D</t>
  </si>
  <si>
    <t xml:space="preserve">(g) </t>
  </si>
  <si>
    <t>April-March      (Projected )</t>
  </si>
  <si>
    <t xml:space="preserve">(h) </t>
  </si>
  <si>
    <t>April-March 
(Audited )</t>
  </si>
  <si>
    <t>Actual Gross Generation (MU)</t>
  </si>
  <si>
    <t>NOT APPLICABLE</t>
  </si>
  <si>
    <t>Efficiency (Gain)/loss</t>
  </si>
  <si>
    <t>Sharing of Efficiency (Gain)/loss</t>
  </si>
  <si>
    <t>C) Existing Actual Long-term Loans (Station Specific)</t>
  </si>
  <si>
    <t>D ) Actual Loans drawn during the year</t>
  </si>
  <si>
    <t>Rental from contractors &amp; staff Quarters</t>
  </si>
  <si>
    <t>Other Misc Income (Delayed payment charges, Interest on advances to suppliers, Land charges fm Contractors &amp; others, Sale of Tender forms, Registration fees, Ground rent on material lying in stores, Recruitment- exam fees, Income from Services, Miscellaneous receipts)</t>
  </si>
  <si>
    <t>Income on Energy saving certificate tra</t>
  </si>
  <si>
    <t>Income of LD recovery</t>
  </si>
  <si>
    <t>Gain/Loss on sale of Fixed Assets</t>
  </si>
  <si>
    <t>Profit / Loss on Exchange variance</t>
  </si>
  <si>
    <t>HO/SE Coal/WM</t>
  </si>
  <si>
    <t>Allowances</t>
  </si>
  <si>
    <t>Other Employee Benefits</t>
  </si>
  <si>
    <t>Allocation : HO/SE Coal/WM</t>
  </si>
  <si>
    <t>Rent</t>
  </si>
  <si>
    <t>Other Gen expenses-Security</t>
  </si>
  <si>
    <t>Group 79 and its allocation</t>
  </si>
  <si>
    <t>Rescheduling charges</t>
  </si>
  <si>
    <t>Civil/Hydraulic, building</t>
  </si>
  <si>
    <t>Pollution control Exp</t>
  </si>
  <si>
    <t>Land &amp; Rights</t>
  </si>
  <si>
    <t>Cooling Towers and Circulating Water Systems</t>
  </si>
  <si>
    <t>Hydraulic works</t>
  </si>
  <si>
    <t>Other &amp; Civil work</t>
  </si>
  <si>
    <t>Batteries</t>
  </si>
  <si>
    <t>Air Conditioning</t>
  </si>
  <si>
    <t>Lines &amp; cable Network</t>
  </si>
  <si>
    <t>Intangibles</t>
  </si>
  <si>
    <t>Variable Charges Amount (Mine Specific)</t>
  </si>
  <si>
    <t>Supplementary bill (Prov.True-up FY 19-20)</t>
  </si>
  <si>
    <t>Total Charges Rs.Crore</t>
  </si>
  <si>
    <t>Balance useful life</t>
  </si>
  <si>
    <t>Lease Rent</t>
  </si>
  <si>
    <t xml:space="preserve">HO Deprciation </t>
  </si>
  <si>
    <t>Communication Equipments</t>
  </si>
  <si>
    <t>I.T. Equipment</t>
  </si>
  <si>
    <t>Software</t>
  </si>
  <si>
    <t>RIGHT TO USE OF KGSC LEASE ASSET STAGE I &amp; II</t>
  </si>
  <si>
    <t>Monthly AFC as per actual PAFM</t>
  </si>
  <si>
    <t>Reactive Power</t>
  </si>
  <si>
    <t>Under Recovery AFC due to Actual PAFM less than Approved PAFM</t>
  </si>
  <si>
    <t>Operation &amp; Maintenance Expenses - Normative</t>
  </si>
  <si>
    <t>Add : Pay revision</t>
  </si>
  <si>
    <t>Add : water charges</t>
  </si>
  <si>
    <t>Revenue loss/(gain) due to higher auxiliary consumption</t>
  </si>
  <si>
    <t>Revenue for True Up</t>
  </si>
  <si>
    <t>Total Employee Expense incl. Pay Revision arrears</t>
  </si>
  <si>
    <t>Depreciation Expenses and HO Dep</t>
  </si>
  <si>
    <t>MTR Petition Formats - Generation</t>
  </si>
  <si>
    <t>1. To Provoide healty envoirnment in Colony
2.Better appearance in colony premises
3. To increase life of buildings</t>
  </si>
  <si>
    <t>1. For Safe and economical Transportstion
2. To prevent accidents and ensure safety</t>
  </si>
  <si>
    <t>1. To provide clesr &amp; potable drinking water
2. To avoid water loss due to lekages</t>
  </si>
  <si>
    <t>1. Improvement in performance of Governor
2. Reduce forced outages</t>
  </si>
  <si>
    <t>1. Spares / Services providers are not available.
2. Replacement of existing one</t>
  </si>
  <si>
    <t>1. Life is expected to over.
2. Replacement of existing one</t>
  </si>
  <si>
    <t>DPR</t>
  </si>
  <si>
    <t>Not Initiated</t>
  </si>
  <si>
    <t>Scheme</t>
  </si>
  <si>
    <t>WIP</t>
  </si>
  <si>
    <t>Partially Capitalized</t>
  </si>
  <si>
    <t>Date of Submission</t>
  </si>
  <si>
    <t xml:space="preserve">Cost as per DPR  Crs. </t>
  </si>
  <si>
    <t>Old Asset retired against capitalised item (in Rs. Cr)</t>
  </si>
  <si>
    <t>Current Status</t>
  </si>
  <si>
    <t>Non-DPR</t>
  </si>
  <si>
    <t>Capitalised</t>
  </si>
  <si>
    <t>Cancelled</t>
  </si>
  <si>
    <t>To be cancelled</t>
  </si>
  <si>
    <t>N.A.</t>
  </si>
  <si>
    <t>A) DPR Schemes</t>
  </si>
  <si>
    <t>To be confirmed</t>
  </si>
  <si>
    <t>(i) Submitted to MERC</t>
  </si>
  <si>
    <t>MERC/CAPEX/20162017/01745</t>
  </si>
  <si>
    <t>Refurbishing of Residential complex</t>
  </si>
  <si>
    <t>Internal Roads</t>
  </si>
  <si>
    <t>Water supply, filteration &amp;  Sanitary works</t>
  </si>
  <si>
    <t>Various 14 Nos. of schemes for Hydro Power Stations under Renewable Energy Circle, Pune &amp; Nasik</t>
  </si>
  <si>
    <t>MERC/CAPEX/2020-21/WFH/SBR/ 19</t>
  </si>
  <si>
    <t>Schme-C :Replacement of existing Energy meters by 0.2S Class Energy meters at various HPS.</t>
  </si>
  <si>
    <t>Schme-D: Providing Oil Filtration Machines for all Divisions of REC, Pune</t>
  </si>
  <si>
    <t>Various 6 Nos. Schemes for Hydro Power Stations under Renewable Energy Circle, Pune</t>
  </si>
  <si>
    <t>MERC/CAPEX/2020-2021/WFH/ SBR/22</t>
  </si>
  <si>
    <t>Replacement of 220 V, 400/300 AH Battery set with Tubular type Battery Banks at Bhira, Tilari, Kanher, Dimbhe and Ujani Hydro Power Stations.</t>
  </si>
  <si>
    <t>(ii) Yet to be submitted to MERC</t>
  </si>
  <si>
    <t>B) Non-DPR Schemes</t>
  </si>
  <si>
    <t>Furniture &amp; Fixture General Asset</t>
  </si>
  <si>
    <t>Electrical General Asset</t>
  </si>
  <si>
    <t>Electronics General Asset</t>
  </si>
  <si>
    <t>Capitalization</t>
  </si>
  <si>
    <t>To be approved</t>
  </si>
  <si>
    <t>Actual IoWC Paid</t>
  </si>
  <si>
    <t>Pay Revisiosn Impact (already considered in employee cost)</t>
  </si>
  <si>
    <t>Add : Pay Revision Component</t>
  </si>
  <si>
    <t>FY 2025-26</t>
  </si>
  <si>
    <t>FY 2026-27</t>
  </si>
  <si>
    <t>FY 2028-29</t>
  </si>
  <si>
    <t>Projection</t>
  </si>
  <si>
    <t>FY 2029-30</t>
  </si>
  <si>
    <t>FY 2027-28</t>
  </si>
  <si>
    <t>A) FY 2022-23, FY 2023-24 &amp; FY 2024-25</t>
  </si>
  <si>
    <t>B) Fifth Control Period</t>
  </si>
  <si>
    <t>(c) = (b) - (c)</t>
  </si>
  <si>
    <t>(k) = (i) - (g)</t>
  </si>
  <si>
    <t xml:space="preserve">(b) </t>
  </si>
  <si>
    <t>(e)=(c)+(d)</t>
  </si>
  <si>
    <t xml:space="preserve">(f) </t>
  </si>
  <si>
    <t xml:space="preserve">(i) </t>
  </si>
  <si>
    <t xml:space="preserve">(j) </t>
  </si>
  <si>
    <t>(ad)</t>
  </si>
  <si>
    <t>(ae)</t>
  </si>
  <si>
    <t>(af)</t>
  </si>
  <si>
    <t>(ag)</t>
  </si>
  <si>
    <t>(ah) = (ad)+(ae)-(af)-(ag)</t>
  </si>
  <si>
    <t>(ai)</t>
  </si>
  <si>
    <t>(aj)</t>
  </si>
  <si>
    <t>(ak)</t>
  </si>
  <si>
    <t>(al)</t>
  </si>
  <si>
    <t>(am) = (ai)+(aj)-(ak)-(al)</t>
  </si>
  <si>
    <t>Year: FY 2023-24</t>
  </si>
  <si>
    <t>Year: FY 2024-25</t>
  </si>
  <si>
    <t>Ensuing Year FY 2025-26</t>
  </si>
  <si>
    <t>Ensuing Year FY 2026-27</t>
  </si>
  <si>
    <t xml:space="preserve"> Projected</t>
  </si>
  <si>
    <t>Year: 2022-23</t>
  </si>
  <si>
    <t>Year: 2023-24</t>
  </si>
  <si>
    <t>FY 2024-25 Estimated</t>
  </si>
  <si>
    <t>FY 2026-27 Projected</t>
  </si>
  <si>
    <t>FY 2025-26 Projected</t>
  </si>
  <si>
    <t>FY 2027-28 Projected</t>
  </si>
  <si>
    <t>FY 2028-29 Projected</t>
  </si>
  <si>
    <t>FY 2029-30 Projected</t>
  </si>
  <si>
    <t>Year : FY 2022-23</t>
  </si>
  <si>
    <t>Year : FY 2023-24</t>
  </si>
  <si>
    <t>MTR order</t>
  </si>
  <si>
    <t xml:space="preserve"> Normative</t>
  </si>
  <si>
    <t>MTR Order</t>
  </si>
  <si>
    <t xml:space="preserve">Income of LD recovery-Reduced from R&amp; M </t>
  </si>
  <si>
    <t xml:space="preserve">Material Variance cost - O &amp; M                    </t>
  </si>
  <si>
    <t>Commission to agents</t>
  </si>
  <si>
    <t>Consumption Lubricants &amp; consumables</t>
  </si>
  <si>
    <t>Consumption Lubricants &amp; consumables-Fi</t>
  </si>
  <si>
    <t>Payments to railway staff-Fixed</t>
  </si>
  <si>
    <t>Commission to agents-Fixed</t>
  </si>
  <si>
    <t>Dep Rate for FY 22-23</t>
  </si>
  <si>
    <t xml:space="preserve">Revenue from SOP to Colony and others </t>
  </si>
  <si>
    <t>MTR Order*</t>
  </si>
  <si>
    <t>MTR</t>
  </si>
  <si>
    <t>Hydro Colony related other expenses</t>
  </si>
  <si>
    <t>MYT Petition Formats for Bhira</t>
  </si>
  <si>
    <t>Mean Time Between Failure (MTBF)**</t>
  </si>
  <si>
    <t>Days</t>
  </si>
  <si>
    <t>Operating under FGMO or RGMO**</t>
  </si>
  <si>
    <t>Form 5.1 (N): Assets &amp; Depreciation - New Schemes  (not covered under Existing Assets)</t>
  </si>
  <si>
    <t>(q) = (m)+(n)-(o)-(p)</t>
  </si>
  <si>
    <t>(u)=(q)+(r)</t>
  </si>
  <si>
    <t>Capital Cost Approval Petition Formats - Generation</t>
  </si>
  <si>
    <t>Form 14.1 - Project Schedule</t>
  </si>
  <si>
    <t>Scheduled Date of Commercial Operation</t>
  </si>
  <si>
    <t>Actual Date of Commercial Operation</t>
  </si>
  <si>
    <t>Reasons for Delay, if any</t>
  </si>
  <si>
    <t>Liquidated Damages recoverable as per provisions of Contract*</t>
  </si>
  <si>
    <t>Not Applicable</t>
  </si>
  <si>
    <r>
      <rPr>
        <b/>
        <sz val="11"/>
        <rFont val="Times New Roman"/>
        <family val="1"/>
      </rPr>
      <t>Note</t>
    </r>
    <r>
      <rPr>
        <sz val="11"/>
        <rFont val="Times New Roman"/>
        <family val="1"/>
      </rPr>
      <t>: * Copies of Contract to be submitted</t>
    </r>
  </si>
  <si>
    <t>Form 14.2 - Abstract of Capital Cost</t>
  </si>
  <si>
    <t>Capital Cost as per Original Estimates*</t>
  </si>
  <si>
    <t>Actual Capital Cost on COD (Unit-1)</t>
  </si>
  <si>
    <t>Actual Capital Cost on COD (Unit-2)</t>
  </si>
  <si>
    <t>… … …</t>
  </si>
  <si>
    <t>Actual Capital Cost on COD of Station or all Units</t>
  </si>
  <si>
    <t>Capital Cost excluding IDC &amp; Financing Charges</t>
  </si>
  <si>
    <t>Component 1</t>
  </si>
  <si>
    <t>Component 2</t>
  </si>
  <si>
    <t>Capital cost excluding IDC &amp; Financing Charges</t>
  </si>
  <si>
    <t>Interest During Construction (IDC) &amp; Financing Charges (FC)</t>
  </si>
  <si>
    <t>Total IDC &amp; FC</t>
  </si>
  <si>
    <t>Capital cost Including IDC &amp; Financing Charges</t>
  </si>
  <si>
    <t>Note: * Original Estimate of Capital Cost to be submitted for the Units for which Capital Cost approval is being sought</t>
  </si>
  <si>
    <t>Form 14.3 - Break-up of Capital Cost</t>
  </si>
  <si>
    <t xml:space="preserve">Break Down </t>
  </si>
  <si>
    <t>Break up of Capital Cost</t>
  </si>
  <si>
    <t xml:space="preserve">Variation </t>
  </si>
  <si>
    <t>Reasons for Variation</t>
  </si>
  <si>
    <t>Ordering Cost</t>
  </si>
  <si>
    <t>As  on COD of Unit-Name</t>
  </si>
  <si>
    <t>As  on COD of Unit-…</t>
  </si>
  <si>
    <t>Consolidated as  on COD of Station</t>
  </si>
  <si>
    <t>Contractors</t>
  </si>
  <si>
    <t>Foreign Currency Component (Specify Currency)</t>
  </si>
  <si>
    <t>Domestic Component</t>
  </si>
  <si>
    <t>Total Cost</t>
  </si>
  <si>
    <t>(c) = (a) + (b)</t>
  </si>
  <si>
    <t>(f) = (d) + (e)</t>
  </si>
  <si>
    <t>(i) = (g) + (h)</t>
  </si>
  <si>
    <t>(j) = (d) + (g)</t>
  </si>
  <si>
    <t>(k) = (e) + (h)</t>
  </si>
  <si>
    <t>(l) = (j) + (k)</t>
  </si>
  <si>
    <t>(m) = (l) - (c)</t>
  </si>
  <si>
    <t xml:space="preserve">Cost of Land &amp; Site Development  </t>
  </si>
  <si>
    <t xml:space="preserve">Land </t>
  </si>
  <si>
    <t>Rehabilitation &amp; Resettlement  (R&amp;R)</t>
  </si>
  <si>
    <t>Preliminary Investigation &amp; Site development</t>
  </si>
  <si>
    <t xml:space="preserve">Total  Land &amp; Site Development </t>
  </si>
  <si>
    <t>Plant &amp; Equipment (BTG)</t>
  </si>
  <si>
    <t>Steam Generator Island</t>
  </si>
  <si>
    <t>SG &amp; Auxiliaries</t>
  </si>
  <si>
    <t>ESP,ID,FD,PA Fans &amp;Other Boiler Auxiliaries</t>
  </si>
  <si>
    <t>Mills</t>
  </si>
  <si>
    <t>SG HT Motor</t>
  </si>
  <si>
    <t>2.1.5</t>
  </si>
  <si>
    <t>SG Controls</t>
  </si>
  <si>
    <t>2.1.6</t>
  </si>
  <si>
    <t>Ceraline Bends</t>
  </si>
  <si>
    <t>2.1.7</t>
  </si>
  <si>
    <t>HVR with EC</t>
  </si>
  <si>
    <t>2.1.8</t>
  </si>
  <si>
    <t>Critical Piping</t>
  </si>
  <si>
    <t>Turbine Generator Island</t>
  </si>
  <si>
    <t>TG and Auxiliaries</t>
  </si>
  <si>
    <t>Power Cycle Pumps,LP Heaters 2&amp; 3,Drain Cooler,HP Heaters,Deaearators</t>
  </si>
  <si>
    <t>TG HT Motors,ACWP Motors</t>
  </si>
  <si>
    <t>TG Controls</t>
  </si>
  <si>
    <t>2.2.5</t>
  </si>
  <si>
    <t>RE Joints &amp; Butterfly Valves,Misc.Tanks,Condensor&amp; Heat Exchanger</t>
  </si>
  <si>
    <t>2.2.6</t>
  </si>
  <si>
    <t>Valves</t>
  </si>
  <si>
    <t>2.2.7</t>
  </si>
  <si>
    <t>Other Misc.Items</t>
  </si>
  <si>
    <t>2.2.8</t>
  </si>
  <si>
    <t>CPU,DM Storage Tank,Condensate Storage Tank,Structural Steel.</t>
  </si>
  <si>
    <t>2.2.9</t>
  </si>
  <si>
    <t>TG Cycle Piping &amp; LP Piping</t>
  </si>
  <si>
    <t>2.2.10</t>
  </si>
  <si>
    <t>Other</t>
  </si>
  <si>
    <t>2.2.11</t>
  </si>
  <si>
    <t>Generator Transformer,Station Transformer</t>
  </si>
  <si>
    <t>2.2.12</t>
  </si>
  <si>
    <t>6.6 KV Switchgear &amp; Relay Panels&amp; Bus Transfer Scheme</t>
  </si>
  <si>
    <t>2.2.13</t>
  </si>
  <si>
    <t>Station C&amp;I + OCAMMS</t>
  </si>
  <si>
    <t>2.2.14</t>
  </si>
  <si>
    <t>UAT,DTT</t>
  </si>
  <si>
    <t>2.2.15</t>
  </si>
  <si>
    <t>SPB &amp; IBP</t>
  </si>
  <si>
    <t>2.2.16</t>
  </si>
  <si>
    <t>CW Pumps</t>
  </si>
  <si>
    <t>2.2.17</t>
  </si>
  <si>
    <t>CW Pump Motor</t>
  </si>
  <si>
    <t>BOP Mechanical</t>
  </si>
  <si>
    <t>Water Treatment Plant</t>
  </si>
  <si>
    <t>Fire Protection Alarm &amp; Detection System</t>
  </si>
  <si>
    <t>Fuel Oil System</t>
  </si>
  <si>
    <t>Coal Handling System</t>
  </si>
  <si>
    <t>2.3.5</t>
  </si>
  <si>
    <t>NDCT (Elec &amp;Mech. Supply Items)</t>
  </si>
  <si>
    <t>2.3.6</t>
  </si>
  <si>
    <t>Chimney Supply Components</t>
  </si>
  <si>
    <t>2.3.7</t>
  </si>
  <si>
    <t>Log Gates,Screensfor RWPH &amp; CWPH</t>
  </si>
  <si>
    <t>2.3.8</t>
  </si>
  <si>
    <t>CW Piping Material</t>
  </si>
  <si>
    <t>2.3.9</t>
  </si>
  <si>
    <t>Fitting for CW System</t>
  </si>
  <si>
    <t>2.3.10</t>
  </si>
  <si>
    <t>ACW Piping Material</t>
  </si>
  <si>
    <t>2.3.11</t>
  </si>
  <si>
    <t>Fittings for ACW System</t>
  </si>
  <si>
    <t>2.3.12</t>
  </si>
  <si>
    <t>WTP Chemicals</t>
  </si>
  <si>
    <t>2.3.13</t>
  </si>
  <si>
    <t>Chlorination Plant</t>
  </si>
  <si>
    <t>2.3.14</t>
  </si>
  <si>
    <t>LP Pipings &amp; Fittings</t>
  </si>
  <si>
    <t>2.3.15</t>
  </si>
  <si>
    <t>Supports for LP Piping</t>
  </si>
  <si>
    <t>2.3.16</t>
  </si>
  <si>
    <t>Miscellaneous Pumps</t>
  </si>
  <si>
    <t>2.3.17</t>
  </si>
  <si>
    <t>Miscellaneous Cranes &amp; Hoists</t>
  </si>
  <si>
    <t>2.3.18</t>
  </si>
  <si>
    <t>Turbine EOT Crane</t>
  </si>
  <si>
    <t>2.3.19</t>
  </si>
  <si>
    <t>CHP Other Mechanical Works (DE/DS System)</t>
  </si>
  <si>
    <t>2.3.20</t>
  </si>
  <si>
    <t>Ash Handling(Main Plant)</t>
  </si>
  <si>
    <t>2.3.21</t>
  </si>
  <si>
    <t>HCSD Pumps</t>
  </si>
  <si>
    <t>2.3.22</t>
  </si>
  <si>
    <t>Ash Disposal Piping</t>
  </si>
  <si>
    <t>2.3.23</t>
  </si>
  <si>
    <t>Mill Reject Handling System</t>
  </si>
  <si>
    <t>2.3.24</t>
  </si>
  <si>
    <t>Instrument/Service Air Compressors</t>
  </si>
  <si>
    <t>2.3.25</t>
  </si>
  <si>
    <t>Dryers</t>
  </si>
  <si>
    <t>2.3.26</t>
  </si>
  <si>
    <t>Equipment for Testing,Monitoring &amp; Control of Pollution</t>
  </si>
  <si>
    <t>2.3.27</t>
  </si>
  <si>
    <t>Gas Bottles</t>
  </si>
  <si>
    <t>2.3.28</t>
  </si>
  <si>
    <t>Lab Equipments &amp; Reagents</t>
  </si>
  <si>
    <t>2.3.29</t>
  </si>
  <si>
    <t>Passenger Lifts</t>
  </si>
  <si>
    <t>2.3.30</t>
  </si>
  <si>
    <t>Paints for Equipment &amp; System</t>
  </si>
  <si>
    <t>2.3.31</t>
  </si>
  <si>
    <t>2.3.32</t>
  </si>
  <si>
    <t>Ventilation</t>
  </si>
  <si>
    <t>2.3.33</t>
  </si>
  <si>
    <t>Vibration Isolation Springs (TG &amp; Auxiliary Equip)</t>
  </si>
  <si>
    <t>Total BOP Mechanical</t>
  </si>
  <si>
    <t>BOP Electrical</t>
  </si>
  <si>
    <t>Power Transformer</t>
  </si>
  <si>
    <t>Service Transformer</t>
  </si>
  <si>
    <t>NSPBD (Bus Ducts)</t>
  </si>
  <si>
    <t>2.4.4</t>
  </si>
  <si>
    <t>LT Switchgear</t>
  </si>
  <si>
    <t>2.4.5</t>
  </si>
  <si>
    <t>HT,LT,Power Control &amp;Instrumentation &amp; Communication Cables</t>
  </si>
  <si>
    <t>2.4.6</t>
  </si>
  <si>
    <t>Cable Terminations</t>
  </si>
  <si>
    <t>2.4.7</t>
  </si>
  <si>
    <t>Cable Trays</t>
  </si>
  <si>
    <t>2.4.8</t>
  </si>
  <si>
    <t>Lighting Fixtures &amp; Accessories</t>
  </si>
  <si>
    <t>2.4.9</t>
  </si>
  <si>
    <t>Fire Proof Sealing System</t>
  </si>
  <si>
    <t>2.4.10</t>
  </si>
  <si>
    <t>Plant Communication System</t>
  </si>
  <si>
    <t>2.4.11</t>
  </si>
  <si>
    <t>Baterry &amp; Battery Chargers</t>
  </si>
  <si>
    <t>2.4.12</t>
  </si>
  <si>
    <t>Earthing And Lightening Protection</t>
  </si>
  <si>
    <t>2.4.13</t>
  </si>
  <si>
    <t>Emergency DG Set</t>
  </si>
  <si>
    <t>2.4.14</t>
  </si>
  <si>
    <t>UPS System</t>
  </si>
  <si>
    <t>2.4.15</t>
  </si>
  <si>
    <t>CHP Electrical,C&amp;I</t>
  </si>
  <si>
    <t>2.4.16</t>
  </si>
  <si>
    <t>Total BOP Electrical</t>
  </si>
  <si>
    <t>Total BoP E&amp;M</t>
  </si>
  <si>
    <t>Control &amp; Instrumentation (C &amp; I)   Package</t>
  </si>
  <si>
    <t>Control &amp; Instrumentation Package</t>
  </si>
  <si>
    <t>Other E&amp;M Works</t>
  </si>
  <si>
    <t>Total Plant &amp; Equipment including taxes &amp; Duties</t>
  </si>
  <si>
    <t>Taxes and Duties</t>
  </si>
  <si>
    <t>2.6.1</t>
  </si>
  <si>
    <t>Custom Duty</t>
  </si>
  <si>
    <t>2.6.2</t>
  </si>
  <si>
    <t>Other Taxes &amp; Duties</t>
  </si>
  <si>
    <t>2.6.3</t>
  </si>
  <si>
    <t>Total Taxes &amp; Duties</t>
  </si>
  <si>
    <t>2.6.4</t>
  </si>
  <si>
    <t xml:space="preserve">Total Plant &amp; Equipment  </t>
  </si>
  <si>
    <t>Initial spares</t>
  </si>
  <si>
    <t>Civil Works</t>
  </si>
  <si>
    <t>Main plant/Adm. Building</t>
  </si>
  <si>
    <t>CW system</t>
  </si>
  <si>
    <t>Cooling Towers</t>
  </si>
  <si>
    <t xml:space="preserve">DM water Plant </t>
  </si>
  <si>
    <t>Clarification plant</t>
  </si>
  <si>
    <t>Chlorination plant</t>
  </si>
  <si>
    <t>Fuel  Handling &amp; Storage system</t>
  </si>
  <si>
    <t>Coal Handling Plant</t>
  </si>
  <si>
    <t>MGR &amp; Marshalling Yard</t>
  </si>
  <si>
    <t xml:space="preserve">Ash Handling System </t>
  </si>
  <si>
    <t>Ash disposal area development</t>
  </si>
  <si>
    <t>Fire fighting System</t>
  </si>
  <si>
    <t>Township &amp; Colony</t>
  </si>
  <si>
    <t>Temp. construction &amp; enabling works</t>
  </si>
  <si>
    <t xml:space="preserve"> Road &amp; Drainage</t>
  </si>
  <si>
    <t>Other than BTG/BOP</t>
  </si>
  <si>
    <t xml:space="preserve">Total Civil works </t>
  </si>
  <si>
    <t>Construction &amp; Pre- Commissioning Expenses</t>
  </si>
  <si>
    <t>Erection Testing and commissioning</t>
  </si>
  <si>
    <t>Site supervision</t>
  </si>
  <si>
    <t>Operator's Training</t>
  </si>
  <si>
    <t>Construction Insurance</t>
  </si>
  <si>
    <t>Tools &amp; Plant</t>
  </si>
  <si>
    <t>Start up fuel</t>
  </si>
  <si>
    <t>Total  Construction &amp; Pre- Commissioning Expenses</t>
  </si>
  <si>
    <t>Overheads</t>
  </si>
  <si>
    <t>Establishment</t>
  </si>
  <si>
    <t>Design &amp; Engineering</t>
  </si>
  <si>
    <t>Audit &amp; Accounts</t>
  </si>
  <si>
    <t>Contingency</t>
  </si>
  <si>
    <t>Total Overheads</t>
  </si>
  <si>
    <t>Capital cost Excluding IDC &amp; FC</t>
  </si>
  <si>
    <t>Interest During Construction (IDC) Capitalised in above cost</t>
  </si>
  <si>
    <t>Financing Charges (FC)</t>
  </si>
  <si>
    <t>Capital cost including IDC &amp; FC</t>
  </si>
  <si>
    <t>Form 14.4 : Break up of Construction / Supply / Services / Package</t>
  </si>
  <si>
    <t>Scope of works (in line with head of cost break-ups as applicable)</t>
  </si>
  <si>
    <t>Whether awarded through ICB/DCB/Departmentally</t>
  </si>
  <si>
    <t>No. of bids recd.</t>
  </si>
  <si>
    <t>Date of Award</t>
  </si>
  <si>
    <t>Date of Start of Work</t>
  </si>
  <si>
    <t>Scheduled date of completion of work</t>
  </si>
  <si>
    <t>Actual date of completion of work</t>
  </si>
  <si>
    <t>Value of Award in Rs. Crore</t>
  </si>
  <si>
    <t>Firm or with Escalation in prices</t>
  </si>
  <si>
    <t>Total incl. Price Variation</t>
  </si>
  <si>
    <t>Actual expenditure till the completion or upto COD whichever is earlier (Rs. Crore)</t>
  </si>
  <si>
    <t>Form 14.5 : Financial Package</t>
  </si>
  <si>
    <t>Project Cost as on COD (Rs Crore): _______________</t>
  </si>
  <si>
    <t>Date of Commercial Operation of the Station: _________________</t>
  </si>
  <si>
    <t>Original Financial Package</t>
  </si>
  <si>
    <t>Financial Package as on COD of Unit- Name 1</t>
  </si>
  <si>
    <t>Financial Package as on COD of Unit- Name 2</t>
  </si>
  <si>
    <t>Financial Package as on COD of Unit-…</t>
  </si>
  <si>
    <t>Financial Package as on COD (Consolidated)</t>
  </si>
  <si>
    <t xml:space="preserve">Currency </t>
  </si>
  <si>
    <t>Amount in foreign currency (for foreign loans)</t>
  </si>
  <si>
    <t>Equivalent Amount in Rs Crore</t>
  </si>
  <si>
    <t>Currency</t>
  </si>
  <si>
    <t>Loan</t>
  </si>
  <si>
    <t>Total Loan</t>
  </si>
  <si>
    <t>Equity-</t>
  </si>
  <si>
    <t>Foreign</t>
  </si>
  <si>
    <t xml:space="preserve">Domestic </t>
  </si>
  <si>
    <t>Internal Accurals</t>
  </si>
  <si>
    <t>Total Equity</t>
  </si>
  <si>
    <t>Undischarged Liabilities</t>
  </si>
  <si>
    <t>Debt : Equity Ratio (Excluding Undischarged Liabilities)</t>
  </si>
  <si>
    <t>Note : Please submit copy of sanction letters/Loan Agreements for each loan</t>
  </si>
  <si>
    <t>Form 14.6 : Details of Loans</t>
  </si>
  <si>
    <t>Source of Loan/Name of Agency</t>
  </si>
  <si>
    <t>Amount of Loan sanctioned (Rs. Crore)</t>
  </si>
  <si>
    <t>Amount of Gross Loan drawn upto COD (Rs. Crore)</t>
  </si>
  <si>
    <t>Interest Type1</t>
  </si>
  <si>
    <t>Fixed Interest Rate, if applicable</t>
  </si>
  <si>
    <t>Base Rate, if Floating Interest2</t>
  </si>
  <si>
    <t>Margin, if Floating Interest3</t>
  </si>
  <si>
    <t>Are there any Caps/Floor4</t>
  </si>
  <si>
    <t>If above is yes,specify caps/floor</t>
  </si>
  <si>
    <t>Moratorium Period5</t>
  </si>
  <si>
    <t>Moratorium effective from</t>
  </si>
  <si>
    <t>Repayment Period6</t>
  </si>
  <si>
    <t>Repayment effective from</t>
  </si>
  <si>
    <t>Repayment Frequency7</t>
  </si>
  <si>
    <t>Repayment Instalment8,9,10</t>
  </si>
  <si>
    <t>Base Exchange Rate15</t>
  </si>
  <si>
    <t>1 Interest type means whether the interest is fixed or floating.</t>
  </si>
  <si>
    <t>2 Base rate means the base as PLR, LIBOR etc. over which the margin is to be added. Applicable base rate on different dates from the date of drawal may also be enclosed.</t>
  </si>
  <si>
    <t>3 Margin means the points over and above the floating rate.</t>
  </si>
  <si>
    <t>4 At times caps/floor are put at which the floating rates are frozen. If such a condition exists, specify the limits.</t>
  </si>
  <si>
    <t>5 Moratorium period refers to the period during which loan repayment is not required.</t>
  </si>
  <si>
    <t>6 Repayment period means the repayment of loan such as  10 years, 15 years etc.</t>
  </si>
  <si>
    <t>7 Repayment frequency means the interval at which the debt servicing is to be done such as monthly, quarterly, half yearly, etc</t>
  </si>
  <si>
    <t>8 Where there is more than one drawal/repayment for a loan, the date &amp; amount of each drawal/repayement may also be given seperately</t>
  </si>
  <si>
    <t>9 If the repayment  instalment amount and repayment date  can not be worked out from the data furnished above, the repayment schedule to be  furnished seperately.</t>
  </si>
  <si>
    <t>10 In case of Foreign loan,date of each  drawal &amp; repayment alongwith exchange rate at that date may be given.</t>
  </si>
  <si>
    <t xml:space="preserve">11 Base exchange rate means the exchange rate prevailing as on COD </t>
  </si>
  <si>
    <t>Form 14.7: Details of Additional Capitalisation after COD</t>
  </si>
  <si>
    <t xml:space="preserve">Work/Equipment added after COD </t>
  </si>
  <si>
    <t>Amount Capitalised / Proposed to be capitalised</t>
  </si>
  <si>
    <t>Justification</t>
  </si>
  <si>
    <t xml:space="preserve">A. </t>
  </si>
  <si>
    <t>Upto Cut off Date</t>
  </si>
  <si>
    <t>After Cut off Date</t>
  </si>
  <si>
    <r>
      <rPr>
        <b/>
        <sz val="11"/>
        <rFont val="Times New Roman"/>
        <family val="1"/>
      </rPr>
      <t>Note</t>
    </r>
    <r>
      <rPr>
        <sz val="11"/>
        <rFont val="Times New Roman"/>
        <family val="1"/>
      </rPr>
      <t>: 1. Claim for additional capitalization shall be substantiated with the technical justification duly supported by documentary evidence</t>
    </r>
  </si>
  <si>
    <t xml:space="preserve">           2. Generating Company shall submit a report on impact assessment done by any reputed third-party technical expert/agency for additional capitalization necessary for efficient operation</t>
  </si>
  <si>
    <t xml:space="preserve">           3. In case of additional capitalization for Revised Emmission Standard, Generating Company shall provide for details of proposed technology as specified by CEA or other alternative technology with justification and cost benefit analysis with indicative impact on tariff of beneficiaries</t>
  </si>
  <si>
    <t>Form 14.8: Financing Additional Capitalisation</t>
  </si>
  <si>
    <t>Financial Year (Starting from COD)</t>
  </si>
  <si>
    <t>Amount capitalised</t>
  </si>
  <si>
    <t>Financing Details</t>
  </si>
  <si>
    <t>Equity</t>
  </si>
  <si>
    <t>Internal Resources</t>
  </si>
  <si>
    <t>Others (Pls provide details)</t>
  </si>
  <si>
    <t>Form 14.9: Drawdown Schedule and Computation of IDC and Financing Charges</t>
  </si>
  <si>
    <t>Sl. No.</t>
  </si>
  <si>
    <t>Financial Year</t>
  </si>
  <si>
    <t>Year 1</t>
  </si>
  <si>
    <t>Year n</t>
  </si>
  <si>
    <t>Q-1</t>
  </si>
  <si>
    <t>Q-2</t>
  </si>
  <si>
    <t>Q-3</t>
  </si>
  <si>
    <t>Q-4</t>
  </si>
  <si>
    <t>Loans</t>
  </si>
  <si>
    <t xml:space="preserve">Draw down Amount </t>
  </si>
  <si>
    <t>Cumulative</t>
  </si>
  <si>
    <t>Financing charges/Guarantee Fee</t>
  </si>
  <si>
    <t>Other (pls provide details)</t>
  </si>
  <si>
    <t>……..</t>
  </si>
  <si>
    <t>Total Loans</t>
  </si>
  <si>
    <t>Equity drawn</t>
  </si>
  <si>
    <t>Domestic/Foreign</t>
  </si>
  <si>
    <t xml:space="preserve">Internal Accruals </t>
  </si>
  <si>
    <t>Total equity deployed</t>
  </si>
  <si>
    <t>Form 15:  Depreciation Schedule Assets</t>
  </si>
  <si>
    <t>2025-26</t>
  </si>
  <si>
    <t>2026-27</t>
  </si>
  <si>
    <t>2027-28</t>
  </si>
  <si>
    <t>2028-29</t>
  </si>
  <si>
    <t>2029-30</t>
  </si>
  <si>
    <t>MYT Formats - Generation</t>
  </si>
  <si>
    <t>Form 18: Special Allowance</t>
  </si>
  <si>
    <t>Generating Stations</t>
  </si>
  <si>
    <t>Fuel Type/Hydro</t>
  </si>
  <si>
    <t>Capacity (MW)</t>
  </si>
  <si>
    <t>Date of COD</t>
  </si>
  <si>
    <t>Year of 
completion 
of useful life 
of 25 years</t>
  </si>
  <si>
    <t>Ensuing Years (Rs Lakh)</t>
  </si>
  <si>
    <t>XXX</t>
  </si>
  <si>
    <t>Unit 1</t>
  </si>
  <si>
    <t>xxx</t>
  </si>
  <si>
    <t>As per Regulation 44.3, the Special Allowance admissible to a generating station shall be maximum upto INR 10.75 lakh per MW per year for the control period.</t>
  </si>
  <si>
    <t>Form 19: PLF Incentive</t>
  </si>
  <si>
    <t>Capacity</t>
  </si>
  <si>
    <t>Normative Availability</t>
  </si>
  <si>
    <t>Actual Availability during peak hours</t>
  </si>
  <si>
    <t>Actual Availability during off-peak hours</t>
  </si>
  <si>
    <t>Normative Generation during peak hours</t>
  </si>
  <si>
    <t>Normative Generation during off-peak hours</t>
  </si>
  <si>
    <t>Actual Generation during peak hours</t>
  </si>
  <si>
    <t>Actual Generation during off-peak hours</t>
  </si>
  <si>
    <t>Excess Energy during peak hours</t>
  </si>
  <si>
    <t>Excess Energy during off-peak hours</t>
  </si>
  <si>
    <t>Incentive during peak hours</t>
  </si>
  <si>
    <t>Rs/Unit</t>
  </si>
  <si>
    <t>Incentive during off peak hours</t>
  </si>
  <si>
    <t>Total Incentive</t>
  </si>
  <si>
    <t xml:space="preserve">Total Assets &amp; Depreciation </t>
  </si>
  <si>
    <t>Assets &amp; Depreciation  - Existing Schemes (CoD on or before the March 31, 2025 or Assets in-principally approved  before the notification of MERC MYT Regulations 2024)</t>
  </si>
  <si>
    <t>Form 5.1 (E)</t>
  </si>
  <si>
    <t>Assets &amp; Depreciation - New Schemes  (not covered under Existing Assets)</t>
  </si>
  <si>
    <t>Form 5.2 (N)</t>
  </si>
  <si>
    <t>Capital Cost Approval*</t>
  </si>
  <si>
    <t>Project Schedule</t>
  </si>
  <si>
    <t>Form 14.1</t>
  </si>
  <si>
    <t>Abstract of Capital Cost</t>
  </si>
  <si>
    <t>Form 14.2</t>
  </si>
  <si>
    <t>Breakup of Capital Cost</t>
  </si>
  <si>
    <t>Form 14.3</t>
  </si>
  <si>
    <t>Breakup of Construction/Supply/Services/Packages</t>
  </si>
  <si>
    <t>Form 14.4</t>
  </si>
  <si>
    <t>Financial Package</t>
  </si>
  <si>
    <t>Form 14.5</t>
  </si>
  <si>
    <t>Details of Loans</t>
  </si>
  <si>
    <t>Form 14.6</t>
  </si>
  <si>
    <t>Details of Additional Capitalisation after COD</t>
  </si>
  <si>
    <t>Form 14.7</t>
  </si>
  <si>
    <t>Financing of Additional Capitalisation</t>
  </si>
  <si>
    <t>Form 14.8</t>
  </si>
  <si>
    <t>Drawdown Schedule and Computation of IDC and Financing Charges</t>
  </si>
  <si>
    <t>Form 14.9</t>
  </si>
  <si>
    <t>Depreciation Schedule before 31 March 2025</t>
  </si>
  <si>
    <t>Form 15.1</t>
  </si>
  <si>
    <t>Depreciation Schedule after 1 April 2025</t>
  </si>
  <si>
    <t>Form 15.2</t>
  </si>
  <si>
    <t>Form 17</t>
  </si>
  <si>
    <t>Special Allowance</t>
  </si>
  <si>
    <t>Form 18</t>
  </si>
  <si>
    <t>Incentive</t>
  </si>
  <si>
    <t>Form 19</t>
  </si>
  <si>
    <r>
      <rPr>
        <b/>
        <sz val="10"/>
        <rFont val="Times New Roman"/>
        <family val="1"/>
      </rPr>
      <t>Note</t>
    </r>
    <r>
      <rPr>
        <sz val="10"/>
        <rFont val="Times New Roman"/>
        <family val="1"/>
      </rPr>
      <t>: * Applicable only for new Generation Project for which Provisional/Final tariff approval is being sought</t>
    </r>
  </si>
  <si>
    <t xml:space="preserve">Form 5= Form 5.1 (E) + Form 5.1 (N) : Total Assets &amp; Depreciation for assets </t>
  </si>
  <si>
    <t>(ac)</t>
  </si>
  <si>
    <t>(ag) = (ac)+(ad)-(ae)-(af)</t>
  </si>
  <si>
    <t>Dep rate</t>
  </si>
  <si>
    <t>Ensuing Years</t>
  </si>
  <si>
    <t>Normative</t>
  </si>
  <si>
    <t>Esc Rate</t>
  </si>
  <si>
    <t>Admin building Rent (Treatment is different as per IND AS)</t>
  </si>
  <si>
    <t>Hydro Incentive</t>
  </si>
  <si>
    <t xml:space="preserve">  PFC (Allocation of Generic Loans) (All TPS)</t>
  </si>
  <si>
    <t>PFC - BLC General Capex (Allocation of Generic loans) (All TPS)</t>
  </si>
  <si>
    <t>REC</t>
  </si>
  <si>
    <t>REC MTL</t>
  </si>
  <si>
    <t>South Indian Bank</t>
  </si>
  <si>
    <t xml:space="preserve">Inst 6 - (Indian Bank-7 &amp; BoM-1) </t>
  </si>
  <si>
    <t>Inst 7 -  (Indian Bank-7 &amp; BoM-1)</t>
  </si>
  <si>
    <t>Inst 8 - Addln Capex</t>
  </si>
  <si>
    <t>PFC</t>
  </si>
  <si>
    <t>PFC BLC General Capex</t>
  </si>
  <si>
    <t>Inst 14 -South Indian Bank</t>
  </si>
  <si>
    <t>Hudco</t>
  </si>
  <si>
    <t>Inst 9 - Addln Capex (STL Capex)</t>
  </si>
  <si>
    <t>Inst 12 - World Bank</t>
  </si>
  <si>
    <t>Inst 13 - SBI</t>
  </si>
  <si>
    <t>O&amp;M Expenses towards Emission Control System (ECS)</t>
  </si>
  <si>
    <t>Capitalisation towards FGD (excl. IDC)</t>
  </si>
  <si>
    <t>Capitalisation towards SCR (excl. IDC)</t>
  </si>
  <si>
    <t>Total Cummulative  capitalisation towards ECS (excl. IDC)</t>
  </si>
  <si>
    <t>Trued up O&amp;M expense*</t>
  </si>
  <si>
    <t>5-Year Average</t>
  </si>
  <si>
    <t>Normative#</t>
  </si>
  <si>
    <t xml:space="preserve">(c) </t>
  </si>
  <si>
    <t xml:space="preserve">(e) </t>
  </si>
  <si>
    <t>(f) =               [(a)+(b)+(c)+(d)+(e)]/5</t>
  </si>
  <si>
    <t>Ensuing Period</t>
  </si>
  <si>
    <t>Fuel Related Expenses - ECS</t>
  </si>
  <si>
    <t>Interest on Loan Capital - HO Assets</t>
  </si>
  <si>
    <t>Add: Return on Equity Capital - HO Assets</t>
  </si>
  <si>
    <t>Interest on Working Capital - ECS</t>
  </si>
  <si>
    <t>MSEDCL - H1</t>
  </si>
  <si>
    <t>MSEDCL - H2</t>
  </si>
  <si>
    <t>Ensuing Year FY 2027-28</t>
  </si>
  <si>
    <t>Ensuing Year FY 2028-29</t>
  </si>
  <si>
    <t>Ensuing Year FY 2029-30</t>
  </si>
  <si>
    <t>Annual Special Allowance - Hydro Stations</t>
  </si>
  <si>
    <t>Hydro - Annual lease rent + maint charges+ Threshold premium+ cost for 13% free power</t>
  </si>
  <si>
    <t xml:space="preserve"> * - In case MTR Order is yet to be issued, then MYT Order values to be captured under this column</t>
  </si>
  <si>
    <t>Note ** - Generation Company shall submit the certificate of the MSLDC at a time of true up.</t>
  </si>
  <si>
    <t xml:space="preserve">*Trued-up O&amp;M expenses excluding water charges and including insurance and after adding/deducting share of efficiency gains/losses shall be considered </t>
  </si>
  <si>
    <t># Normative O&amp;M expenses for FY 2024-25 to be computed by escalating thrice with an escalation rate of 50% weightage of WPI of the respective past five financial years and 50% weightage of CPI of the respective past five financial years</t>
  </si>
  <si>
    <t>$ Normative O&amp;M expenses for each Year of the Control Period to be computed by escalating (e) by WPI (50%) &amp; CPI (50%) of respective past five financial years, reduced by efficiency factor of 1%</t>
  </si>
  <si>
    <t>$$ In case Projected O&amp;M expenses for Control Period are different from Normative O&amp;M expenses, then detailed justification should be provided</t>
  </si>
  <si>
    <r>
      <rPr>
        <b/>
        <sz val="11"/>
        <rFont val="Times New Roman"/>
        <family val="1"/>
      </rPr>
      <t>Note</t>
    </r>
    <r>
      <rPr>
        <sz val="11"/>
        <rFont val="Times New Roman"/>
        <family val="1"/>
      </rPr>
      <t>: Water charges shall be projected based on the actual Water Charges as per latest Audited Accounts available for the Generating Company</t>
    </r>
  </si>
  <si>
    <r>
      <rPr>
        <b/>
        <sz val="11"/>
        <rFont val="Times New Roman"/>
        <family val="1"/>
      </rPr>
      <t>Note</t>
    </r>
    <r>
      <rPr>
        <sz val="11"/>
        <rFont val="Times New Roman"/>
        <family val="1"/>
      </rPr>
      <t>: * - In case MTR Order is yet to be issued, then MYT Order values to be captured under this column</t>
    </r>
  </si>
  <si>
    <t>MSPGCL: Bhira HPS</t>
  </si>
  <si>
    <t>1. More accurate Energy Accounting 
2. Avoid forced outages</t>
  </si>
  <si>
    <t>1. Existing Protection is obsolete/outdated.
2. Spares are not available.
3. Replacement by Advanced Technology
4. Electrical Protection Committee suggessions</t>
  </si>
  <si>
    <t>Actual Capex till FY 2021-22</t>
  </si>
  <si>
    <t>Actual Capitalization till FY 2021-22</t>
  </si>
  <si>
    <t>FY2025-26</t>
  </si>
  <si>
    <t>FY2026-27</t>
  </si>
  <si>
    <t>FY2027-28</t>
  </si>
  <si>
    <t>FY2028-29</t>
  </si>
  <si>
    <t>FY2029-30</t>
  </si>
  <si>
    <t>(i) In principally Approved by MERC</t>
  </si>
  <si>
    <r>
      <t xml:space="preserve">Various Civil schemes for Modernisations of colonies at Various Locations under Pune HPC </t>
    </r>
    <r>
      <rPr>
        <b/>
        <sz val="11"/>
        <color rgb="FFFF0000"/>
        <rFont val="Calibri"/>
        <family val="2"/>
        <scheme val="minor"/>
      </rPr>
      <t>(Considered for Bhira HPS Only)</t>
    </r>
  </si>
  <si>
    <t>Schme-B :Replacement of 220 kV Line CTs &amp; PTs of Bhira Tail Race Hydro Power Station.</t>
  </si>
  <si>
    <t>Not for Bhira HPS</t>
  </si>
  <si>
    <r>
      <t xml:space="preserve">Replacement of existing Air Compressors at Bhira, Tilari, Pawana and Ujjani Hydro Power Stations under REC, Pune </t>
    </r>
    <r>
      <rPr>
        <sz val="11"/>
        <color rgb="FFFF0000"/>
        <rFont val="Calibri"/>
        <family val="2"/>
        <scheme val="minor"/>
      </rPr>
      <t>(2 Nos for Bhira HPS)</t>
    </r>
  </si>
  <si>
    <t>Replacement of existing Protection Systems with Numerical Protection system at Bhira, Panshet, Varasgaon, Dimbhe &amp; Manikdoh HPS.</t>
  </si>
  <si>
    <t>DPR-5</t>
  </si>
  <si>
    <t>Supply,Errection &amp; Commissioning of DigitalGoverner at Bhira HPS</t>
  </si>
  <si>
    <t>DPR-6</t>
  </si>
  <si>
    <t>Auto sequencer for Bhira HPS unit 1 &amp; 2</t>
  </si>
  <si>
    <t>DPR-7</t>
  </si>
  <si>
    <t>Generator Transformer at Bira HPS</t>
  </si>
  <si>
    <t>Essential for General Administration</t>
  </si>
  <si>
    <t>Allowable Capitalisation</t>
  </si>
  <si>
    <t>Probable Disallowance</t>
  </si>
  <si>
    <t>(c )</t>
  </si>
  <si>
    <t>(d) = (c) - (b)</t>
  </si>
  <si>
    <t>(h) = (g) - (f)</t>
  </si>
  <si>
    <t>(m) = (k)+(l)</t>
  </si>
  <si>
    <t>(n) = (m) - (j)</t>
  </si>
  <si>
    <t>Note: * In case MTR Order is yet to be issued, MYT Order values are to be entered here</t>
  </si>
  <si>
    <r>
      <rPr>
        <b/>
        <sz val="11"/>
        <rFont val="Times New Roman"/>
        <family val="1"/>
      </rPr>
      <t>Note</t>
    </r>
    <r>
      <rPr>
        <sz val="11"/>
        <rFont val="Times New Roman"/>
        <family val="1"/>
      </rPr>
      <t>: # Equity balance for the fifth Control Period exceeding the difference between the sum of cumulative ROE allowed, efficiency gains /losses, incentives and disincentives &amp; income earned from investment of return on equity, and the cumulative equity investment approved by the Commission in previous years, shall be supported by documentary evidence</t>
    </r>
  </si>
  <si>
    <t>**Any additional capitalization after cut-off date excluding due to Change in Law shall be as per the second proviso of Regulation 29.1 of the MERC MYT Regulations, 2024</t>
  </si>
  <si>
    <t>$$ Pre tax Retrun on Equity to be considered as computed in Form 12 based on Income tax rate approved</t>
  </si>
  <si>
    <t>Form 12 A: Income Tax Rate for Truing-up Years for Fifth Control Period</t>
  </si>
  <si>
    <t>FY 2024-25*</t>
  </si>
  <si>
    <t>Income Tax Rate of the Company (%) $</t>
  </si>
  <si>
    <r>
      <rPr>
        <b/>
        <sz val="11"/>
        <rFont val="Times New Roman"/>
        <family val="1"/>
      </rPr>
      <t>Note</t>
    </r>
    <r>
      <rPr>
        <sz val="11"/>
        <rFont val="Times New Roman"/>
        <family val="1"/>
      </rPr>
      <t>: # Actual tax paid on income from any other regulated or unregulated Business or Other Business shall be excluded for the calculation of Income Tax rate. Income tax paid on incentive, efficiency gains, Delayed Payment Charges, Interest on Delayed Payment, Income from Other Business, Income from any other source not considered in ARR is to be excluded from actual Income Tax paid, and shown separately</t>
    </r>
  </si>
  <si>
    <t xml:space="preserve">$ In case Entity is paying Minimum Alternate Tax (MAT), the Income Tax rate shall be considered as MAT rate including surcharge and cess </t>
  </si>
  <si>
    <t xml:space="preserve">* The lastest available approved income tax rate shall be considered. </t>
  </si>
  <si>
    <t>Form 12 (B):  Computation of Income Tax Rate for Fifth Control Period</t>
  </si>
  <si>
    <t>Income Tax Rate of the Company (%) *</t>
  </si>
  <si>
    <t>Rate of Return on Equity (%)</t>
  </si>
  <si>
    <t>c = b /(1-a)</t>
  </si>
  <si>
    <r>
      <rPr>
        <b/>
        <sz val="11"/>
        <color rgb="FF000000"/>
        <rFont val="Times New Roman"/>
        <family val="1"/>
      </rPr>
      <t>Note</t>
    </r>
    <r>
      <rPr>
        <sz val="11"/>
        <color rgb="FF000000"/>
        <rFont val="Times New Roman"/>
        <family val="1"/>
      </rPr>
      <t xml:space="preserve">: </t>
    </r>
  </si>
  <si>
    <t xml:space="preserve">*The lastest available approved income tax rate shall be considered. </t>
  </si>
  <si>
    <t>With advanced microprocessor based digital governor, accurate speed control can be achieved during starting and stopping of unit.</t>
  </si>
  <si>
    <t>1.  Advanced control algorithm using PID control with feed forward 
2.  High Reliability
3. Replacement by Advanced Technology</t>
  </si>
  <si>
    <t>Various Civil schemes for Modernisations of colonies at Various Locations under Pune HPC (Considered for Bhira HPS Only)</t>
  </si>
  <si>
    <t>Replacement of existing Air Compressors at Bhira, Tilari, Pawana and Ujjani Hydro Power Stations under REC, Pune (2 Nos for Bhira HPS)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</si>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</sst>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 numFmtId="169" formatCode="_(* #,##0_);_(* \(#,##0\);_(* &quot;-&quot;??_);_(@_)"/>
    <numFmt numFmtId="170" formatCode="_-* #,##0_-;\-* #,##0_-;_-* &quot;-&quot;??_-;_-@_-"/>
    <numFmt numFmtId="171" formatCode="_ * #,##0_ ;_ * \-#,##0_ ;_ * &quot;-&quot;??_ ;_ @_ "/>
    <numFmt numFmtId="172" formatCode="0\ &quot;Days&quot;"/>
    <numFmt numFmtId="173" formatCode="0\ &quot;Month&quot;"/>
    <numFmt numFmtId="174" formatCode="0.000"/>
    <numFmt numFmtId="175" formatCode="_ * #,##0.0_ ;_ * \-#,##0.0_ ;_ * &quot;-&quot;??_ ;_ @_ "/>
    <numFmt numFmtId="176" formatCode="_ * #,##0.000_ ;_ * \-#,##0.000_ ;_ * &quot;-&quot;??_ ;_ @_ "/>
    <numFmt numFmtId="177" formatCode="_(* #,##0.000_);_(* \(#,##0.000\);_(* &quot;-&quot;??_);_(@_)"/>
    <numFmt numFmtId="178" formatCode="[$-14009]dd/mm/yy;@"/>
    <numFmt numFmtId="179" formatCode="[$-14009]dd\-mm\-yy;@"/>
    <numFmt numFmtId="180" formatCode="_ * #,##0.000000_ ;_ * \-#,##0.000000_ ;_ * &quot;-&quot;??_ ;_ @_ "/>
    <numFmt numFmtId="181" formatCode="0.0000"/>
    <numFmt numFmtId="182" formatCode="0.00000"/>
    <numFmt numFmtId="183" formatCode="0.000000000000000%"/>
    <numFmt numFmtId="184" formatCode="0.000%"/>
    <numFmt numFmtId="185" formatCode="_ * #,##0.0000_ ;_ * \-#,##0.0000_ ;_ * &quot;-&quot;??_ ;_ @_ "/>
    <numFmt numFmtId="186" formatCode="_ * #,##0.0000000_ ;_ * \-#,##0.0000000_ ;_ * &quot;-&quot;??_ ;_ @_ "/>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b/>
      <sz val="11"/>
      <name val="Times New Roman"/>
      <family val="1"/>
    </font>
    <font>
      <sz val="10"/>
      <name val="Times New Roman"/>
      <family val="1"/>
    </font>
    <font>
      <b/>
      <sz val="10"/>
      <name val="Times New Roman"/>
      <family val="1"/>
    </font>
    <font>
      <b/>
      <sz val="11"/>
      <color indexed="8"/>
      <name val="Times New Roman"/>
      <family val="1"/>
    </font>
    <font>
      <b/>
      <sz val="12"/>
      <name val="Times New Roman"/>
      <family val="1"/>
    </font>
    <font>
      <b/>
      <sz val="14"/>
      <name val="Times New Roman"/>
      <family val="1"/>
    </font>
    <font>
      <b/>
      <sz val="10"/>
      <color indexed="9"/>
      <name val="Times New Roman"/>
      <family val="1"/>
    </font>
    <font>
      <sz val="12"/>
      <name val="Arial"/>
      <family val="2"/>
    </font>
    <font>
      <sz val="12"/>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vertAlign val="superscript"/>
      <sz val="11"/>
      <name val="Times New Roman"/>
      <family val="1"/>
    </font>
    <font>
      <sz val="11"/>
      <name val="Arial"/>
      <family val="2"/>
    </font>
    <font>
      <sz val="11"/>
      <color indexed="8"/>
      <name val="Times New Roman"/>
      <family val="1"/>
    </font>
    <font>
      <b/>
      <sz val="11"/>
      <color indexed="9"/>
      <name val="Times New Roman"/>
      <family val="1"/>
    </font>
    <font>
      <sz val="11"/>
      <color theme="1"/>
      <name val="Calibri"/>
      <family val="2"/>
      <scheme val="minor"/>
    </font>
    <font>
      <b/>
      <sz val="11"/>
      <color theme="1"/>
      <name val="Times New Roman"/>
      <family val="1"/>
    </font>
    <font>
      <sz val="11"/>
      <color theme="1"/>
      <name val="Times New Roman"/>
      <family val="1"/>
    </font>
    <font>
      <sz val="11"/>
      <color indexed="8"/>
      <name val="Calibri"/>
      <family val="2"/>
    </font>
    <font>
      <sz val="11"/>
      <color theme="1"/>
      <name val="Calibri"/>
      <family val="2"/>
    </font>
    <font>
      <vertAlign val="superscript"/>
      <sz val="11"/>
      <color theme="1"/>
      <name val="Times New Roman"/>
      <family val="1"/>
    </font>
    <font>
      <sz val="12"/>
      <color theme="1"/>
      <name val="Book Antiqua"/>
      <family val="1"/>
    </font>
    <font>
      <sz val="10"/>
      <name val="Arial"/>
      <family val="2"/>
    </font>
    <font>
      <b/>
      <vertAlign val="superscript"/>
      <sz val="11"/>
      <color theme="1"/>
      <name val="Times New Roman"/>
      <family val="1"/>
    </font>
    <font>
      <sz val="10"/>
      <color theme="1"/>
      <name val="Arial"/>
      <family val="2"/>
    </font>
    <font>
      <b/>
      <sz val="11"/>
      <name val="Arial"/>
      <family val="2"/>
    </font>
    <font>
      <b/>
      <sz val="10"/>
      <color theme="1"/>
      <name val="Arial"/>
      <family val="2"/>
    </font>
    <font>
      <b/>
      <u/>
      <sz val="11"/>
      <name val="Times New Roman"/>
      <family val="1"/>
    </font>
    <font>
      <b/>
      <sz val="12"/>
      <color theme="1"/>
      <name val="Arial"/>
      <family val="2"/>
    </font>
    <font>
      <sz val="10"/>
      <name val="Arial"/>
      <family val="2"/>
    </font>
    <font>
      <sz val="14"/>
      <name val="Arial"/>
      <family val="2"/>
    </font>
    <font>
      <sz val="9"/>
      <color indexed="81"/>
      <name val="Tahoma"/>
      <family val="2"/>
    </font>
    <font>
      <b/>
      <sz val="9"/>
      <color indexed="81"/>
      <name val="Tahoma"/>
      <family val="2"/>
    </font>
    <font>
      <sz val="11"/>
      <color rgb="FFFF0000"/>
      <name val="Times New Roman"/>
      <family val="1"/>
    </font>
    <font>
      <b/>
      <sz val="22"/>
      <name val="Times New Roman"/>
      <family val="1"/>
    </font>
    <font>
      <b/>
      <sz val="72"/>
      <name val="Times New Roman"/>
      <family val="1"/>
    </font>
    <font>
      <b/>
      <sz val="26"/>
      <name val="Times New Roman"/>
      <family val="1"/>
    </font>
    <font>
      <sz val="12"/>
      <color theme="1"/>
      <name val="Times New Roman"/>
      <family val="1"/>
    </font>
    <font>
      <sz val="11"/>
      <name val="Calibri"/>
      <family val="2"/>
      <scheme val="minor"/>
    </font>
    <font>
      <sz val="10"/>
      <color rgb="FFFF0000"/>
      <name val="Times New Roman"/>
      <family val="1"/>
    </font>
    <font>
      <b/>
      <sz val="11"/>
      <name val="Calibri"/>
      <family val="2"/>
      <scheme val="minor"/>
    </font>
    <font>
      <b/>
      <sz val="11"/>
      <color indexed="8"/>
      <name val="Calibri"/>
      <family val="2"/>
      <scheme val="minor"/>
    </font>
    <font>
      <sz val="11"/>
      <color indexed="13"/>
      <name val="Calibri"/>
      <family val="2"/>
      <scheme val="minor"/>
    </font>
    <font>
      <b/>
      <u/>
      <sz val="11"/>
      <color rgb="FFFF0000"/>
      <name val="Calibri"/>
      <family val="2"/>
      <scheme val="minor"/>
    </font>
    <font>
      <b/>
      <sz val="11"/>
      <color indexed="36"/>
      <name val="Calibri"/>
      <family val="2"/>
      <scheme val="minor"/>
    </font>
    <font>
      <sz val="11"/>
      <color indexed="8"/>
      <name val="Calibri"/>
      <family val="2"/>
      <scheme val="minor"/>
    </font>
    <font>
      <sz val="11"/>
      <name val="Calibri"/>
      <family val="2"/>
    </font>
    <font>
      <u/>
      <sz val="11"/>
      <name val="Calibri"/>
      <family val="2"/>
      <scheme val="minor"/>
    </font>
    <font>
      <b/>
      <sz val="11"/>
      <color theme="1"/>
      <name val="Calibri"/>
      <family val="2"/>
      <scheme val="minor"/>
    </font>
    <font>
      <b/>
      <sz val="10"/>
      <name val="Arial"/>
      <family val="2"/>
    </font>
    <font>
      <sz val="11"/>
      <color rgb="FFFF0000"/>
      <name val="Calibri"/>
      <family val="2"/>
      <scheme val="minor"/>
    </font>
    <font>
      <b/>
      <sz val="11"/>
      <color rgb="FFFF0000"/>
      <name val="Calibri"/>
      <family val="2"/>
      <scheme val="minor"/>
    </font>
    <font>
      <b/>
      <sz val="11"/>
      <color rgb="FF800080"/>
      <name val="Calibri"/>
      <family val="2"/>
    </font>
    <font>
      <sz val="11"/>
      <color rgb="FF000000"/>
      <name val="Calibri"/>
      <family val="2"/>
    </font>
    <font>
      <sz val="11"/>
      <color rgb="FF000000"/>
      <name val="Times New Roman"/>
      <family val="1"/>
    </font>
    <font>
      <b/>
      <sz val="11"/>
      <color rgb="FF000000"/>
      <name val="Times New Roman"/>
      <family val="1"/>
    </font>
  </fonts>
  <fills count="2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BCBA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34998626667073579"/>
        <bgColor rgb="FF000000"/>
      </patternFill>
    </fill>
    <fill>
      <patternFill patternType="solid">
        <fgColor rgb="FFFFFF00"/>
        <bgColor rgb="FF000000"/>
      </patternFill>
    </fill>
    <fill>
      <patternFill patternType="solid">
        <fgColor theme="0"/>
        <bgColor rgb="FF000000"/>
      </patternFill>
    </fill>
  </fills>
  <borders count="30">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93">
    <xf numFmtId="0" fontId="0" fillId="0" borderId="0"/>
    <xf numFmtId="0" fontId="19" fillId="0" borderId="0" applyNumberFormat="0" applyFill="0" applyBorder="0" applyAlignment="0" applyProtection="0"/>
    <xf numFmtId="0" fontId="20" fillId="0" borderId="1"/>
    <xf numFmtId="0" fontId="20" fillId="0" borderId="1"/>
    <xf numFmtId="38" fontId="21" fillId="2" borderId="0" applyNumberFormat="0" applyBorder="0" applyAlignment="0" applyProtection="0"/>
    <xf numFmtId="0" fontId="22" fillId="0" borderId="2" applyNumberFormat="0" applyAlignment="0" applyProtection="0">
      <alignment horizontal="left" vertical="center"/>
    </xf>
    <xf numFmtId="0" fontId="22" fillId="0" borderId="3">
      <alignment horizontal="left" vertical="center"/>
    </xf>
    <xf numFmtId="10" fontId="21" fillId="3" borderId="4" applyNumberFormat="0" applyBorder="0" applyAlignment="0" applyProtection="0"/>
    <xf numFmtId="37" fontId="23" fillId="0" borderId="0"/>
    <xf numFmtId="166" fontId="24" fillId="0" borderId="0"/>
    <xf numFmtId="0" fontId="18" fillId="0" borderId="0"/>
    <xf numFmtId="0" fontId="18" fillId="0" borderId="0"/>
    <xf numFmtId="0" fontId="10" fillId="0" borderId="0"/>
    <xf numFmtId="0" fontId="10" fillId="0" borderId="0"/>
    <xf numFmtId="0" fontId="18" fillId="0" borderId="0">
      <alignment vertical="center"/>
    </xf>
    <xf numFmtId="0" fontId="18" fillId="0" borderId="0">
      <alignment vertical="center"/>
    </xf>
    <xf numFmtId="167" fontId="18" fillId="0" borderId="0" applyFont="0" applyFill="0" applyBorder="0" applyAlignment="0" applyProtection="0"/>
    <xf numFmtId="10" fontId="18" fillId="0" borderId="0" applyFont="0" applyFill="0" applyBorder="0" applyAlignment="0" applyProtection="0"/>
    <xf numFmtId="0" fontId="18" fillId="0" borderId="0"/>
    <xf numFmtId="0" fontId="29" fillId="0" borderId="0"/>
    <xf numFmtId="164" fontId="29" fillId="0" borderId="0" applyFont="0" applyFill="0" applyBorder="0" applyAlignment="0" applyProtection="0"/>
    <xf numFmtId="9" fontId="29" fillId="0" borderId="0" applyFont="0" applyFill="0" applyBorder="0" applyAlignment="0" applyProtection="0"/>
    <xf numFmtId="165" fontId="32" fillId="0" borderId="0" applyFont="0" applyFill="0" applyBorder="0" applyAlignment="0" applyProtection="0"/>
    <xf numFmtId="0" fontId="33" fillId="0" borderId="0"/>
    <xf numFmtId="9"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8" fillId="0" borderId="0" applyFont="0" applyFill="0" applyBorder="0" applyAlignment="0" applyProtection="0"/>
    <xf numFmtId="43"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9" fillId="0" borderId="0"/>
    <xf numFmtId="0" fontId="32" fillId="0" borderId="0"/>
    <xf numFmtId="0" fontId="32" fillId="0" borderId="0"/>
    <xf numFmtId="0" fontId="29"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164" fontId="36"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18" fillId="0" borderId="0"/>
    <xf numFmtId="0" fontId="18" fillId="0" borderId="0"/>
    <xf numFmtId="0" fontId="10" fillId="0" borderId="0"/>
    <xf numFmtId="0" fontId="18" fillId="0" borderId="0" applyBorder="0" applyProtection="0"/>
    <xf numFmtId="167" fontId="32"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7" fillId="0" borderId="0"/>
    <xf numFmtId="164" fontId="7" fillId="0" borderId="0" applyFont="0" applyFill="0" applyBorder="0" applyAlignment="0" applyProtection="0"/>
    <xf numFmtId="165" fontId="18"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alignment vertical="center"/>
    </xf>
    <xf numFmtId="43" fontId="43" fillId="0" borderId="0" applyFont="0" applyFill="0" applyBorder="0" applyAlignment="0" applyProtection="0"/>
    <xf numFmtId="9" fontId="43" fillId="0" borderId="0" applyFont="0" applyFill="0" applyBorder="0" applyAlignment="0" applyProtection="0"/>
    <xf numFmtId="0" fontId="18" fillId="0" borderId="0"/>
    <xf numFmtId="164" fontId="5"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16" fillId="0" borderId="0"/>
    <xf numFmtId="164" fontId="18" fillId="0" borderId="0" applyFont="0" applyFill="0" applyBorder="0" applyAlignment="0" applyProtection="0"/>
    <xf numFmtId="0" fontId="18" fillId="0" borderId="0">
      <alignment vertical="center"/>
    </xf>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2" fillId="0" borderId="0"/>
    <xf numFmtId="164" fontId="3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572">
    <xf numFmtId="0" fontId="0" fillId="0" borderId="0" xfId="0"/>
    <xf numFmtId="0" fontId="8" fillId="0" borderId="0" xfId="10" applyFont="1"/>
    <xf numFmtId="0" fontId="8" fillId="0" borderId="0" xfId="10" applyFont="1" applyFill="1"/>
    <xf numFmtId="0" fontId="8" fillId="0" borderId="4" xfId="10" applyFont="1" applyFill="1" applyBorder="1"/>
    <xf numFmtId="0" fontId="9" fillId="0" borderId="4" xfId="10" applyFont="1" applyFill="1" applyBorder="1"/>
    <xf numFmtId="0" fontId="8" fillId="0" borderId="0" xfId="10" applyFont="1" applyBorder="1"/>
    <xf numFmtId="0" fontId="9" fillId="0" borderId="0" xfId="10" applyFont="1" applyBorder="1"/>
    <xf numFmtId="0" fontId="8" fillId="5" borderId="0" xfId="10" applyFont="1" applyFill="1" applyBorder="1"/>
    <xf numFmtId="0" fontId="9" fillId="0" borderId="0" xfId="10" applyFont="1" applyAlignment="1">
      <alignment horizontal="centerContinuous"/>
    </xf>
    <xf numFmtId="0" fontId="8" fillId="0" borderId="4" xfId="10" applyFont="1" applyBorder="1"/>
    <xf numFmtId="0" fontId="8" fillId="5" borderId="4" xfId="10" applyFont="1" applyFill="1" applyBorder="1"/>
    <xf numFmtId="0" fontId="8" fillId="0" borderId="0" xfId="10" applyFont="1" applyFill="1" applyBorder="1"/>
    <xf numFmtId="0" fontId="9" fillId="4" borderId="4" xfId="10" applyFont="1" applyFill="1" applyBorder="1"/>
    <xf numFmtId="0" fontId="8" fillId="0" borderId="0" xfId="14" applyFont="1">
      <alignment vertical="center"/>
    </xf>
    <xf numFmtId="0" fontId="9" fillId="0" borderId="0" xfId="14" applyFont="1" applyAlignment="1">
      <alignment horizontal="centerContinuous" vertical="center"/>
    </xf>
    <xf numFmtId="0" fontId="8" fillId="0" borderId="0" xfId="14" applyFont="1" applyAlignment="1">
      <alignment horizontal="centerContinuous" vertical="center"/>
    </xf>
    <xf numFmtId="0" fontId="9" fillId="0" borderId="0" xfId="10" applyFont="1" applyBorder="1" applyAlignment="1">
      <alignment horizontal="centerContinuous" vertical="top"/>
    </xf>
    <xf numFmtId="0" fontId="8" fillId="0" borderId="0" xfId="10" applyFont="1" applyBorder="1" applyAlignment="1">
      <alignment horizontal="centerContinuous"/>
    </xf>
    <xf numFmtId="0" fontId="9" fillId="0" borderId="0" xfId="10" applyFont="1" applyBorder="1" applyAlignment="1">
      <alignment horizontal="centerContinuous"/>
    </xf>
    <xf numFmtId="0" fontId="8" fillId="6" borderId="0" xfId="10" applyFont="1" applyFill="1" applyBorder="1" applyAlignment="1">
      <alignment horizontal="centerContinuous"/>
    </xf>
    <xf numFmtId="0" fontId="8" fillId="6" borderId="0" xfId="10" applyFont="1" applyFill="1" applyBorder="1" applyAlignment="1">
      <alignment horizontal="left"/>
    </xf>
    <xf numFmtId="0" fontId="9" fillId="0" borderId="0" xfId="14" applyFont="1" applyAlignment="1">
      <alignment horizontal="right" vertical="center"/>
    </xf>
    <xf numFmtId="0" fontId="9" fillId="0" borderId="0" xfId="14" applyFont="1">
      <alignment vertical="center"/>
    </xf>
    <xf numFmtId="0" fontId="8" fillId="0" borderId="4" xfId="14" applyFont="1" applyBorder="1">
      <alignment vertical="center"/>
    </xf>
    <xf numFmtId="0" fontId="9" fillId="5" borderId="4" xfId="10" applyFont="1" applyFill="1" applyBorder="1" applyAlignment="1" applyProtection="1">
      <alignment horizontal="left"/>
    </xf>
    <xf numFmtId="0" fontId="8" fillId="5" borderId="4" xfId="10" applyFont="1" applyFill="1" applyBorder="1" applyAlignment="1" applyProtection="1">
      <alignment horizontal="left"/>
    </xf>
    <xf numFmtId="0" fontId="9" fillId="0" borderId="4" xfId="14" applyFont="1" applyBorder="1">
      <alignment vertical="center"/>
    </xf>
    <xf numFmtId="0" fontId="8" fillId="5" borderId="4" xfId="10" quotePrefix="1" applyFont="1" applyFill="1" applyBorder="1" applyAlignment="1">
      <alignment horizontal="left" vertical="top" wrapText="1"/>
    </xf>
    <xf numFmtId="0" fontId="8" fillId="5" borderId="4" xfId="10" applyFont="1" applyFill="1" applyBorder="1" applyAlignment="1" applyProtection="1">
      <alignment horizontal="left" wrapText="1"/>
    </xf>
    <xf numFmtId="0" fontId="16" fillId="0" borderId="0" xfId="10" applyFont="1" applyAlignment="1">
      <alignment horizontal="center" vertical="center"/>
    </xf>
    <xf numFmtId="0" fontId="17" fillId="0" borderId="0" xfId="14" applyFont="1">
      <alignment vertical="center"/>
    </xf>
    <xf numFmtId="0" fontId="13" fillId="0" borderId="0" xfId="14" applyFont="1" applyAlignment="1">
      <alignment horizontal="right" vertical="center"/>
    </xf>
    <xf numFmtId="0" fontId="8" fillId="0" borderId="0" xfId="14" applyFont="1" applyAlignment="1">
      <alignment vertical="center"/>
    </xf>
    <xf numFmtId="0" fontId="8" fillId="0" borderId="0" xfId="10" applyFont="1" applyBorder="1" applyAlignment="1">
      <alignment horizontal="center" vertical="top"/>
    </xf>
    <xf numFmtId="0" fontId="8" fillId="0" borderId="0" xfId="10" applyFont="1" applyBorder="1" applyAlignment="1"/>
    <xf numFmtId="0" fontId="8" fillId="0" borderId="0" xfId="10" applyFont="1" applyBorder="1" applyAlignment="1">
      <alignment vertical="top"/>
    </xf>
    <xf numFmtId="0" fontId="8" fillId="0" borderId="4" xfId="10" applyFont="1" applyBorder="1" applyAlignment="1">
      <alignment vertical="top"/>
    </xf>
    <xf numFmtId="0" fontId="8" fillId="0" borderId="4" xfId="10" applyFont="1" applyBorder="1" applyAlignment="1"/>
    <xf numFmtId="0" fontId="9" fillId="5" borderId="4" xfId="14" applyFont="1" applyFill="1" applyBorder="1" applyAlignment="1">
      <alignment horizontal="center" vertical="center" wrapText="1"/>
    </xf>
    <xf numFmtId="0" fontId="9" fillId="0" borderId="4" xfId="10" applyFont="1" applyBorder="1"/>
    <xf numFmtId="0" fontId="8" fillId="0" borderId="0" xfId="10" applyFont="1" applyFill="1" applyBorder="1" applyProtection="1"/>
    <xf numFmtId="166" fontId="8" fillId="0" borderId="0" xfId="10" applyNumberFormat="1" applyFont="1" applyFill="1" applyBorder="1" applyAlignment="1" applyProtection="1">
      <alignment horizontal="center"/>
    </xf>
    <xf numFmtId="0" fontId="9" fillId="0" borderId="0" xfId="10" applyFont="1"/>
    <xf numFmtId="0" fontId="25" fillId="0" borderId="0" xfId="10" applyFont="1" applyBorder="1" applyAlignment="1">
      <alignment horizontal="left"/>
    </xf>
    <xf numFmtId="0" fontId="25" fillId="0" borderId="0" xfId="10" applyFont="1" applyBorder="1" applyAlignment="1">
      <alignment horizontal="center"/>
    </xf>
    <xf numFmtId="0" fontId="8" fillId="0" borderId="0" xfId="10" applyFont="1" applyBorder="1" applyAlignment="1">
      <alignment horizontal="left"/>
    </xf>
    <xf numFmtId="0" fontId="8" fillId="0" borderId="0" xfId="10" applyFont="1" applyBorder="1" applyAlignment="1">
      <alignment horizontal="left" vertical="top"/>
    </xf>
    <xf numFmtId="166" fontId="8" fillId="0" borderId="0" xfId="10" applyNumberFormat="1" applyFont="1" applyFill="1" applyBorder="1" applyProtection="1"/>
    <xf numFmtId="0" fontId="8" fillId="0" borderId="0" xfId="10" applyFont="1" applyBorder="1" applyAlignment="1">
      <alignment horizontal="center" vertical="top" wrapText="1"/>
    </xf>
    <xf numFmtId="0" fontId="8" fillId="0" borderId="0" xfId="10" applyFont="1" applyBorder="1" applyAlignment="1">
      <alignment horizontal="center"/>
    </xf>
    <xf numFmtId="0" fontId="8" fillId="0" borderId="0" xfId="10" applyFont="1" applyBorder="1" applyAlignment="1">
      <alignment horizontal="justify" vertical="top" wrapText="1"/>
    </xf>
    <xf numFmtId="0" fontId="9" fillId="0" borderId="0" xfId="10" applyFont="1" applyFill="1" applyBorder="1" applyAlignment="1">
      <alignment horizontal="left" vertical="top"/>
    </xf>
    <xf numFmtId="0" fontId="9" fillId="0" borderId="0" xfId="10" applyFont="1" applyBorder="1" applyAlignment="1">
      <alignment horizontal="left"/>
    </xf>
    <xf numFmtId="0" fontId="9" fillId="5" borderId="0" xfId="10" applyFont="1" applyFill="1" applyBorder="1"/>
    <xf numFmtId="0" fontId="26" fillId="0" borderId="0" xfId="10" applyFont="1" applyBorder="1" applyAlignment="1">
      <alignment vertical="top" wrapText="1"/>
    </xf>
    <xf numFmtId="0" fontId="8" fillId="5" borderId="0" xfId="10" applyFont="1" applyFill="1" applyBorder="1" applyAlignment="1">
      <alignment wrapText="1"/>
    </xf>
    <xf numFmtId="0" fontId="9" fillId="0" borderId="0" xfId="14" applyFont="1" applyFill="1" applyBorder="1" applyAlignment="1">
      <alignment vertical="center" wrapText="1"/>
    </xf>
    <xf numFmtId="0" fontId="8" fillId="0" borderId="4" xfId="10" applyFont="1" applyFill="1" applyBorder="1" applyAlignment="1" applyProtection="1">
      <alignment horizontal="left"/>
    </xf>
    <xf numFmtId="0" fontId="8" fillId="5" borderId="4" xfId="10" applyFont="1" applyFill="1" applyBorder="1" applyAlignment="1" applyProtection="1">
      <alignment vertical="top" wrapText="1"/>
    </xf>
    <xf numFmtId="0" fontId="9" fillId="5" borderId="4" xfId="10" applyFont="1" applyFill="1" applyBorder="1" applyAlignment="1" applyProtection="1">
      <alignment vertical="top" wrapText="1"/>
    </xf>
    <xf numFmtId="0" fontId="9" fillId="0" borderId="0" xfId="10" applyFont="1" applyBorder="1" applyAlignment="1">
      <alignment horizontal="right"/>
    </xf>
    <xf numFmtId="0" fontId="8" fillId="0" borderId="0" xfId="14" applyFont="1" applyFill="1" applyBorder="1">
      <alignment vertical="center"/>
    </xf>
    <xf numFmtId="0" fontId="9" fillId="0" borderId="0" xfId="10" applyFont="1" applyBorder="1" applyAlignment="1">
      <alignment vertical="center"/>
    </xf>
    <xf numFmtId="0" fontId="8" fillId="0" borderId="0" xfId="10" applyFont="1" applyFill="1" applyBorder="1" applyAlignment="1">
      <alignment horizontal="centerContinuous"/>
    </xf>
    <xf numFmtId="0" fontId="9" fillId="0" borderId="0" xfId="10" applyFont="1" applyFill="1" applyBorder="1" applyAlignment="1">
      <alignment horizontal="centerContinuous"/>
    </xf>
    <xf numFmtId="0" fontId="9" fillId="0" borderId="0" xfId="10" applyFont="1" applyBorder="1" applyAlignment="1">
      <alignment horizontal="left" vertical="top"/>
    </xf>
    <xf numFmtId="0" fontId="8" fillId="0" borderId="0" xfId="10" applyFont="1" applyAlignment="1"/>
    <xf numFmtId="0" fontId="8" fillId="0" borderId="0" xfId="10" applyFont="1" applyBorder="1" applyAlignment="1">
      <alignment horizontal="centerContinuous" vertical="top"/>
    </xf>
    <xf numFmtId="0" fontId="28" fillId="0" borderId="0" xfId="10" applyFont="1" applyFill="1" applyBorder="1"/>
    <xf numFmtId="0" fontId="9" fillId="0" borderId="0" xfId="10" applyFont="1" applyBorder="1" applyAlignment="1">
      <alignment horizontal="center"/>
    </xf>
    <xf numFmtId="0" fontId="9" fillId="0" borderId="4" xfId="10" applyFont="1" applyBorder="1" applyAlignment="1">
      <alignment vertical="top"/>
    </xf>
    <xf numFmtId="0" fontId="10" fillId="0" borderId="0" xfId="14" applyFont="1">
      <alignment vertical="center"/>
    </xf>
    <xf numFmtId="0" fontId="11" fillId="0" borderId="0" xfId="14" applyFont="1">
      <alignment vertical="center"/>
    </xf>
    <xf numFmtId="0" fontId="10" fillId="0" borderId="0" xfId="14" applyFont="1" applyFill="1">
      <alignment vertical="center"/>
    </xf>
    <xf numFmtId="0" fontId="10" fillId="0" borderId="4" xfId="14" applyFont="1" applyFill="1" applyBorder="1">
      <alignment vertical="center"/>
    </xf>
    <xf numFmtId="0" fontId="11" fillId="0" borderId="0" xfId="14" applyFont="1" applyFill="1" applyBorder="1">
      <alignment vertical="center"/>
    </xf>
    <xf numFmtId="0" fontId="10" fillId="0" borderId="0" xfId="14" applyFont="1" applyFill="1" applyBorder="1">
      <alignment vertical="center"/>
    </xf>
    <xf numFmtId="0" fontId="8" fillId="6" borderId="0" xfId="10" applyFont="1" applyFill="1" applyBorder="1"/>
    <xf numFmtId="0" fontId="8" fillId="0" borderId="4" xfId="10" applyFont="1" applyFill="1" applyBorder="1" applyAlignment="1" applyProtection="1">
      <alignment horizontal="left" vertical="top" wrapText="1"/>
    </xf>
    <xf numFmtId="0" fontId="8" fillId="0" borderId="4" xfId="10" applyFont="1" applyFill="1" applyBorder="1" applyAlignment="1">
      <alignment vertical="top"/>
    </xf>
    <xf numFmtId="0" fontId="28" fillId="0" borderId="0" xfId="14" applyFont="1" applyFill="1">
      <alignment vertical="center"/>
    </xf>
    <xf numFmtId="0" fontId="9" fillId="0" borderId="0" xfId="10" applyFont="1" applyBorder="1" applyAlignment="1"/>
    <xf numFmtId="0" fontId="9" fillId="0" borderId="0" xfId="14" applyFont="1" applyFill="1" applyBorder="1" applyAlignment="1">
      <alignment horizontal="left" vertical="center"/>
    </xf>
    <xf numFmtId="0" fontId="8" fillId="0" borderId="0" xfId="14" applyFont="1" applyAlignment="1">
      <alignment vertical="center" wrapText="1"/>
    </xf>
    <xf numFmtId="0" fontId="25" fillId="0" borderId="4" xfId="10" applyFont="1" applyBorder="1" applyAlignment="1">
      <alignment horizontal="left"/>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0" borderId="0" xfId="10" applyFont="1" applyBorder="1" applyAlignment="1">
      <alignment horizontal="center" vertical="top"/>
    </xf>
    <xf numFmtId="0" fontId="11" fillId="0" borderId="0" xfId="10" applyFont="1" applyBorder="1" applyAlignment="1">
      <alignment horizontal="center" vertical="center"/>
    </xf>
    <xf numFmtId="0" fontId="8" fillId="0" borderId="0" xfId="10" applyFont="1" applyBorder="1" applyAlignment="1">
      <alignment vertical="center"/>
    </xf>
    <xf numFmtId="0" fontId="8" fillId="0" borderId="4" xfId="10" applyFont="1" applyFill="1" applyBorder="1" applyAlignment="1" applyProtection="1">
      <alignment horizontal="left" vertical="center"/>
    </xf>
    <xf numFmtId="0" fontId="8" fillId="0" borderId="0" xfId="10" applyFont="1" applyFill="1" applyBorder="1" applyAlignment="1">
      <alignment vertical="center"/>
    </xf>
    <xf numFmtId="0" fontId="9" fillId="0" borderId="0" xfId="10" applyFont="1" applyBorder="1" applyAlignment="1">
      <alignment horizontal="center" vertical="center"/>
    </xf>
    <xf numFmtId="0" fontId="10" fillId="0" borderId="0" xfId="10" applyFont="1"/>
    <xf numFmtId="0" fontId="8" fillId="0" borderId="4" xfId="10" applyFont="1" applyBorder="1" applyAlignment="1">
      <alignment horizontal="center" vertical="top"/>
    </xf>
    <xf numFmtId="0" fontId="8" fillId="0" borderId="4" xfId="10" applyFont="1" applyFill="1" applyBorder="1" applyAlignment="1" applyProtection="1">
      <alignment horizontal="left" wrapText="1"/>
    </xf>
    <xf numFmtId="0" fontId="8" fillId="0" borderId="0" xfId="10" applyFont="1" applyAlignment="1">
      <alignment vertical="center"/>
    </xf>
    <xf numFmtId="0" fontId="9" fillId="0" borderId="4" xfId="10" applyFont="1" applyBorder="1" applyAlignment="1">
      <alignment horizontal="left" vertical="top"/>
    </xf>
    <xf numFmtId="0" fontId="8" fillId="0" borderId="0" xfId="14" applyFont="1" applyAlignment="1">
      <alignment horizontal="center" vertical="center"/>
    </xf>
    <xf numFmtId="0" fontId="8" fillId="0" borderId="4" xfId="14" applyFont="1" applyBorder="1" applyAlignment="1">
      <alignment horizontal="center" vertical="center"/>
    </xf>
    <xf numFmtId="0" fontId="9" fillId="0" borderId="4" xfId="14" applyFont="1" applyBorder="1" applyAlignment="1">
      <alignment horizontal="center" vertical="center"/>
    </xf>
    <xf numFmtId="0" fontId="14" fillId="0" borderId="0" xfId="14" applyFont="1" applyAlignment="1">
      <alignment horizontal="left" vertical="center"/>
    </xf>
    <xf numFmtId="0" fontId="8" fillId="0" borderId="4" xfId="14" applyFont="1" applyBorder="1" applyAlignment="1">
      <alignment vertical="top" wrapText="1"/>
    </xf>
    <xf numFmtId="0" fontId="8" fillId="0" borderId="4" xfId="14" applyFont="1" applyBorder="1" applyAlignment="1">
      <alignment horizontal="center" vertical="top" wrapText="1"/>
    </xf>
    <xf numFmtId="0" fontId="9" fillId="0" borderId="4" xfId="14" applyFont="1" applyBorder="1" applyAlignment="1">
      <alignment vertical="top" wrapText="1"/>
    </xf>
    <xf numFmtId="0" fontId="9" fillId="4" borderId="4" xfId="10" applyFont="1" applyFill="1" applyBorder="1" applyAlignment="1">
      <alignment vertical="top" wrapText="1"/>
    </xf>
    <xf numFmtId="16" fontId="9" fillId="4" borderId="4" xfId="10" applyNumberFormat="1" applyFont="1" applyFill="1" applyBorder="1" applyAlignment="1">
      <alignment horizontal="center" vertical="center" wrapText="1"/>
    </xf>
    <xf numFmtId="0" fontId="9" fillId="0" borderId="4" xfId="10" applyFont="1" applyFill="1" applyBorder="1" applyAlignment="1" applyProtection="1">
      <alignment vertical="top" wrapText="1"/>
    </xf>
    <xf numFmtId="0" fontId="18" fillId="4" borderId="4" xfId="10" applyFill="1" applyBorder="1" applyAlignment="1">
      <alignment horizontal="center" vertical="center" wrapText="1"/>
    </xf>
    <xf numFmtId="0" fontId="9" fillId="0" borderId="4" xfId="10" applyFont="1" applyBorder="1" applyAlignment="1"/>
    <xf numFmtId="0" fontId="10" fillId="0" borderId="4" xfId="14" applyFont="1" applyFill="1" applyBorder="1" applyAlignment="1">
      <alignment horizontal="center" vertical="center"/>
    </xf>
    <xf numFmtId="0" fontId="11" fillId="0" borderId="4" xfId="10" applyFont="1" applyFill="1" applyBorder="1" applyAlignment="1">
      <alignment horizontal="center" vertical="center" wrapText="1"/>
    </xf>
    <xf numFmtId="0" fontId="11" fillId="0" borderId="4" xfId="10" applyFont="1" applyFill="1" applyBorder="1" applyAlignment="1">
      <alignment horizontal="center" vertical="center"/>
    </xf>
    <xf numFmtId="0" fontId="10" fillId="0" borderId="4" xfId="14" applyFont="1" applyBorder="1">
      <alignment vertical="center"/>
    </xf>
    <xf numFmtId="0" fontId="10" fillId="0" borderId="0" xfId="14" applyFont="1" applyAlignment="1">
      <alignment horizontal="center" vertical="center"/>
    </xf>
    <xf numFmtId="0" fontId="11" fillId="0" borderId="0" xfId="10" applyFont="1"/>
    <xf numFmtId="0" fontId="10" fillId="0" borderId="0" xfId="10" applyFont="1" applyAlignment="1">
      <alignment vertical="center"/>
    </xf>
    <xf numFmtId="0" fontId="18" fillId="0" borderId="0" xfId="10" applyAlignment="1">
      <alignment vertical="center"/>
    </xf>
    <xf numFmtId="0" fontId="9" fillId="0" borderId="4" xfId="14" applyFont="1" applyBorder="1" applyAlignment="1">
      <alignment horizontal="center" vertical="top" wrapText="1"/>
    </xf>
    <xf numFmtId="0" fontId="8" fillId="0" borderId="4" xfId="14" applyFont="1" applyFill="1" applyBorder="1">
      <alignment vertical="center"/>
    </xf>
    <xf numFmtId="0" fontId="8" fillId="0" borderId="4" xfId="14" applyFont="1" applyFill="1" applyBorder="1" applyAlignment="1">
      <alignment vertical="top" wrapText="1"/>
    </xf>
    <xf numFmtId="0" fontId="8" fillId="0" borderId="0" xfId="15" applyFont="1" applyAlignment="1">
      <alignment vertical="center"/>
    </xf>
    <xf numFmtId="0" fontId="17" fillId="0" borderId="4" xfId="14" applyFont="1" applyBorder="1">
      <alignment vertical="center"/>
    </xf>
    <xf numFmtId="0" fontId="17" fillId="0" borderId="4" xfId="14" applyFont="1" applyBorder="1" applyAlignment="1">
      <alignment horizontal="center" vertical="center"/>
    </xf>
    <xf numFmtId="0" fontId="17" fillId="0" borderId="4" xfId="14" applyFont="1" applyBorder="1" applyAlignment="1">
      <alignment vertical="top" wrapText="1"/>
    </xf>
    <xf numFmtId="0" fontId="31" fillId="0" borderId="4" xfId="19" applyFont="1" applyBorder="1" applyAlignment="1">
      <alignment vertical="center"/>
    </xf>
    <xf numFmtId="0" fontId="31" fillId="0" borderId="4" xfId="19" applyFont="1" applyBorder="1" applyAlignment="1">
      <alignment horizontal="center" vertical="center"/>
    </xf>
    <xf numFmtId="0" fontId="30" fillId="0" borderId="4" xfId="19" applyFont="1" applyBorder="1" applyAlignment="1">
      <alignment vertical="center"/>
    </xf>
    <xf numFmtId="0" fontId="8" fillId="0" borderId="4" xfId="14" applyFont="1" applyBorder="1" applyAlignment="1">
      <alignment horizontal="left" vertical="center"/>
    </xf>
    <xf numFmtId="0" fontId="8" fillId="0" borderId="4" xfId="14" applyFont="1" applyFill="1" applyBorder="1" applyAlignment="1">
      <alignment horizontal="left" vertical="center"/>
    </xf>
    <xf numFmtId="0" fontId="8" fillId="0" borderId="0" xfId="10" applyFont="1" applyAlignment="1">
      <alignment vertical="top"/>
    </xf>
    <xf numFmtId="0" fontId="9" fillId="0" borderId="0" xfId="10" applyFont="1" applyAlignment="1">
      <alignment horizontal="center"/>
    </xf>
    <xf numFmtId="0" fontId="9" fillId="0" borderId="4" xfId="10" applyFont="1" applyBorder="1" applyAlignment="1">
      <alignment horizontal="center" vertical="center"/>
    </xf>
    <xf numFmtId="0" fontId="8" fillId="0" borderId="4" xfId="10" applyFont="1" applyBorder="1" applyAlignment="1">
      <alignment horizontal="center"/>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8" fillId="5" borderId="4" xfId="10" applyFont="1" applyFill="1" applyBorder="1" applyAlignment="1">
      <alignment horizontal="center" vertical="top"/>
    </xf>
    <xf numFmtId="0" fontId="8" fillId="5" borderId="4" xfId="14" applyFont="1" applyFill="1" applyBorder="1">
      <alignment vertical="center"/>
    </xf>
    <xf numFmtId="0" fontId="9" fillId="5" borderId="4" xfId="10" applyFont="1" applyFill="1" applyBorder="1" applyAlignment="1" applyProtection="1">
      <alignment horizontal="left" vertical="top" wrapText="1"/>
    </xf>
    <xf numFmtId="0" fontId="8" fillId="5" borderId="4" xfId="10" applyFont="1" applyFill="1" applyBorder="1" applyAlignment="1">
      <alignment horizontal="center"/>
    </xf>
    <xf numFmtId="0" fontId="9" fillId="5" borderId="4" xfId="10" applyFont="1" applyFill="1" applyBorder="1" applyAlignment="1">
      <alignment horizontal="center"/>
    </xf>
    <xf numFmtId="0" fontId="9" fillId="5" borderId="4" xfId="14" quotePrefix="1" applyFont="1" applyFill="1" applyBorder="1" applyAlignment="1">
      <alignment horizontal="center" vertical="center" wrapText="1"/>
    </xf>
    <xf numFmtId="0" fontId="9" fillId="5" borderId="4" xfId="14" applyFont="1" applyFill="1" applyBorder="1" applyAlignment="1">
      <alignment horizontal="left" vertical="center" wrapText="1"/>
    </xf>
    <xf numFmtId="0" fontId="8" fillId="5" borderId="4" xfId="14" quotePrefix="1" applyFont="1" applyFill="1" applyBorder="1" applyAlignment="1">
      <alignment horizontal="center" vertical="center" wrapText="1"/>
    </xf>
    <xf numFmtId="0" fontId="8" fillId="5" borderId="4" xfId="14" applyFont="1" applyFill="1" applyBorder="1" applyAlignment="1">
      <alignment horizontal="center" vertical="center" wrapText="1"/>
    </xf>
    <xf numFmtId="0" fontId="8" fillId="6" borderId="4" xfId="14" applyFont="1" applyFill="1" applyBorder="1" applyAlignment="1">
      <alignment horizontal="left" vertical="center" wrapText="1"/>
    </xf>
    <xf numFmtId="0" fontId="8" fillId="6" borderId="4" xfId="14" applyFont="1" applyFill="1" applyBorder="1" applyAlignment="1">
      <alignment vertical="center" wrapText="1"/>
    </xf>
    <xf numFmtId="0" fontId="8" fillId="5" borderId="4" xfId="14" applyFont="1" applyFill="1" applyBorder="1" applyAlignment="1">
      <alignment horizontal="left" vertical="center" wrapText="1"/>
    </xf>
    <xf numFmtId="0" fontId="9" fillId="0" borderId="4" xfId="10" applyFont="1" applyBorder="1" applyAlignment="1">
      <alignment horizontal="center"/>
    </xf>
    <xf numFmtId="0" fontId="9" fillId="0" borderId="4" xfId="10" applyFont="1" applyBorder="1" applyAlignment="1">
      <alignment vertical="top" wrapText="1"/>
    </xf>
    <xf numFmtId="0" fontId="9" fillId="6" borderId="4" xfId="10" applyFont="1" applyFill="1" applyBorder="1" applyAlignment="1">
      <alignment vertical="top"/>
    </xf>
    <xf numFmtId="0" fontId="18" fillId="5" borderId="4" xfId="10" applyFill="1" applyBorder="1" applyAlignment="1">
      <alignment horizontal="center" vertical="center"/>
    </xf>
    <xf numFmtId="0" fontId="8" fillId="0" borderId="4" xfId="10" applyFont="1" applyFill="1" applyBorder="1" applyProtection="1"/>
    <xf numFmtId="0" fontId="9" fillId="5" borderId="4" xfId="10" applyFont="1" applyFill="1" applyBorder="1"/>
    <xf numFmtId="0" fontId="9" fillId="5" borderId="4" xfId="10" applyFont="1" applyFill="1" applyBorder="1" applyAlignment="1">
      <alignment horizontal="center" vertical="center"/>
    </xf>
    <xf numFmtId="0" fontId="8" fillId="0" borderId="4" xfId="10" applyFont="1" applyFill="1" applyBorder="1" applyAlignment="1" applyProtection="1">
      <alignment wrapText="1"/>
    </xf>
    <xf numFmtId="0" fontId="9" fillId="5" borderId="4" xfId="10" applyFont="1" applyFill="1" applyBorder="1" applyAlignment="1">
      <alignment horizontal="center" vertical="top"/>
    </xf>
    <xf numFmtId="0" fontId="8" fillId="5" borderId="4" xfId="14" applyFont="1" applyFill="1" applyBorder="1" applyAlignment="1">
      <alignment vertical="center" wrapText="1"/>
    </xf>
    <xf numFmtId="0" fontId="8" fillId="0" borderId="4" xfId="14" applyFont="1" applyFill="1" applyBorder="1" applyAlignment="1">
      <alignment vertical="center" wrapText="1"/>
    </xf>
    <xf numFmtId="0" fontId="9" fillId="0" borderId="0" xfId="10" applyFont="1" applyBorder="1" applyAlignment="1">
      <alignment horizontal="left" vertical="center"/>
    </xf>
    <xf numFmtId="0" fontId="9" fillId="0" borderId="0" xfId="10" applyFont="1" applyBorder="1" applyAlignment="1">
      <alignment horizontal="centerContinuous" vertical="center"/>
    </xf>
    <xf numFmtId="0" fontId="8" fillId="0" borderId="0" xfId="10" applyFont="1" applyBorder="1" applyAlignment="1">
      <alignment horizontal="centerContinuous" vertical="center"/>
    </xf>
    <xf numFmtId="0" fontId="8" fillId="5" borderId="4" xfId="10" applyFont="1" applyFill="1" applyBorder="1" applyAlignment="1">
      <alignment horizontal="center" vertical="center"/>
    </xf>
    <xf numFmtId="0" fontId="8" fillId="5" borderId="4" xfId="10" applyFont="1" applyFill="1" applyBorder="1" applyAlignment="1" applyProtection="1">
      <alignment vertical="center" wrapText="1"/>
    </xf>
    <xf numFmtId="0" fontId="9" fillId="5" borderId="4" xfId="10" applyFont="1" applyFill="1" applyBorder="1" applyAlignment="1" applyProtection="1">
      <alignment horizontal="left" vertical="center" wrapText="1"/>
    </xf>
    <xf numFmtId="0" fontId="8" fillId="0" borderId="4" xfId="10" applyFont="1" applyBorder="1" applyAlignment="1">
      <alignment vertical="center"/>
    </xf>
    <xf numFmtId="0" fontId="8" fillId="5" borderId="0" xfId="10" applyFont="1" applyFill="1" applyBorder="1" applyAlignment="1">
      <alignment vertical="center"/>
    </xf>
    <xf numFmtId="0" fontId="8" fillId="0" borderId="0" xfId="10" applyFont="1" applyBorder="1" applyAlignment="1">
      <alignment horizontal="left" vertical="center"/>
    </xf>
    <xf numFmtId="0" fontId="25" fillId="0" borderId="0" xfId="10" applyFont="1" applyBorder="1" applyAlignment="1">
      <alignment horizontal="left" vertical="center"/>
    </xf>
    <xf numFmtId="166" fontId="8" fillId="0" borderId="0" xfId="10" applyNumberFormat="1" applyFont="1" applyFill="1" applyBorder="1" applyAlignment="1" applyProtection="1">
      <alignment vertical="center"/>
    </xf>
    <xf numFmtId="0" fontId="8" fillId="0" borderId="4" xfId="10" applyFont="1" applyBorder="1" applyAlignment="1">
      <alignment horizontal="center" vertical="center"/>
    </xf>
    <xf numFmtId="0" fontId="9" fillId="5" borderId="4" xfId="10" applyFont="1" applyFill="1" applyBorder="1" applyAlignment="1" applyProtection="1">
      <alignment vertical="center" wrapText="1"/>
    </xf>
    <xf numFmtId="0" fontId="31" fillId="6" borderId="9" xfId="10" applyFont="1" applyFill="1" applyBorder="1"/>
    <xf numFmtId="0" fontId="31" fillId="6" borderId="11" xfId="10" applyFont="1" applyFill="1" applyBorder="1"/>
    <xf numFmtId="0" fontId="31" fillId="6" borderId="0" xfId="10" applyFont="1" applyFill="1" applyBorder="1"/>
    <xf numFmtId="0" fontId="31" fillId="6" borderId="0" xfId="10" applyFont="1" applyFill="1"/>
    <xf numFmtId="0" fontId="31" fillId="6" borderId="12" xfId="10" applyFont="1" applyFill="1" applyBorder="1"/>
    <xf numFmtId="0" fontId="31" fillId="6" borderId="4" xfId="10" applyFont="1" applyFill="1" applyBorder="1" applyAlignment="1">
      <alignment vertical="center"/>
    </xf>
    <xf numFmtId="0" fontId="31" fillId="6" borderId="4" xfId="10" applyFont="1" applyFill="1" applyBorder="1" applyAlignment="1">
      <alignment horizontal="center" vertical="center"/>
    </xf>
    <xf numFmtId="0" fontId="30" fillId="6" borderId="4" xfId="10" applyFont="1" applyFill="1" applyBorder="1" applyAlignment="1">
      <alignment vertical="center"/>
    </xf>
    <xf numFmtId="0" fontId="30" fillId="6" borderId="0" xfId="10" applyFont="1" applyFill="1" applyBorder="1" applyAlignment="1">
      <alignment horizontal="left" vertical="top"/>
    </xf>
    <xf numFmtId="0" fontId="30" fillId="6" borderId="0" xfId="10" applyFont="1" applyFill="1" applyBorder="1" applyAlignment="1"/>
    <xf numFmtId="0" fontId="30" fillId="6" borderId="4" xfId="10" applyFont="1" applyFill="1" applyBorder="1" applyAlignment="1">
      <alignment horizontal="center" vertical="center"/>
    </xf>
    <xf numFmtId="0" fontId="30" fillId="6" borderId="4" xfId="10" applyFont="1" applyFill="1" applyBorder="1" applyAlignment="1">
      <alignment horizontal="center"/>
    </xf>
    <xf numFmtId="0" fontId="30" fillId="6" borderId="4" xfId="10" applyFont="1" applyFill="1" applyBorder="1" applyAlignment="1"/>
    <xf numFmtId="0" fontId="31" fillId="6" borderId="4" xfId="10" applyFont="1" applyFill="1" applyBorder="1" applyAlignment="1"/>
    <xf numFmtId="0" fontId="31" fillId="6" borderId="0" xfId="10" applyFont="1" applyFill="1" applyAlignment="1"/>
    <xf numFmtId="0" fontId="9" fillId="5" borderId="0" xfId="14" applyFont="1" applyFill="1" applyBorder="1" applyAlignment="1">
      <alignment horizontal="center" vertical="center" wrapText="1"/>
    </xf>
    <xf numFmtId="0" fontId="9" fillId="5" borderId="0" xfId="14" applyFont="1" applyFill="1" applyBorder="1" applyAlignment="1">
      <alignment horizontal="left" vertical="center" wrapText="1"/>
    </xf>
    <xf numFmtId="0" fontId="8" fillId="5" borderId="0" xfId="14" quotePrefix="1" applyFont="1" applyFill="1" applyBorder="1" applyAlignment="1">
      <alignment horizontal="center" vertical="center" wrapText="1"/>
    </xf>
    <xf numFmtId="0" fontId="9" fillId="6" borderId="4" xfId="14" applyFont="1" applyFill="1" applyBorder="1" applyAlignment="1">
      <alignment horizontal="left" vertical="center" wrapText="1"/>
    </xf>
    <xf numFmtId="0" fontId="9" fillId="6" borderId="4" xfId="14" applyFont="1" applyFill="1" applyBorder="1" applyAlignment="1">
      <alignment vertical="center" wrapText="1"/>
    </xf>
    <xf numFmtId="0" fontId="9" fillId="5" borderId="4" xfId="14" applyFont="1" applyFill="1" applyBorder="1" applyAlignment="1">
      <alignment horizontal="left" vertical="center"/>
    </xf>
    <xf numFmtId="0" fontId="8" fillId="0" borderId="0" xfId="14" applyFont="1" applyAlignment="1"/>
    <xf numFmtId="0" fontId="9" fillId="5" borderId="4" xfId="14" quotePrefix="1" applyFont="1" applyFill="1" applyBorder="1" applyAlignment="1">
      <alignment horizontal="center" wrapText="1"/>
    </xf>
    <xf numFmtId="0" fontId="9" fillId="5" borderId="4" xfId="14" applyFont="1" applyFill="1" applyBorder="1" applyAlignment="1">
      <alignment horizontal="center" wrapText="1"/>
    </xf>
    <xf numFmtId="0" fontId="8" fillId="5" borderId="4" xfId="14" applyFont="1" applyFill="1" applyBorder="1" applyAlignment="1">
      <alignment horizontal="center" wrapText="1"/>
    </xf>
    <xf numFmtId="2" fontId="8" fillId="5" borderId="4" xfId="14" applyNumberFormat="1" applyFont="1" applyFill="1" applyBorder="1" applyAlignment="1">
      <alignment horizontal="center" wrapText="1"/>
    </xf>
    <xf numFmtId="0" fontId="25" fillId="0" borderId="0" xfId="10" applyFont="1" applyFill="1" applyBorder="1" applyAlignment="1" applyProtection="1"/>
    <xf numFmtId="0" fontId="9" fillId="0" borderId="0" xfId="10" applyFont="1" applyAlignment="1"/>
    <xf numFmtId="0" fontId="8" fillId="0" borderId="0" xfId="10" applyFont="1" applyAlignment="1">
      <alignment horizontal="center"/>
    </xf>
    <xf numFmtId="0" fontId="8" fillId="5" borderId="4" xfId="10" applyFont="1" applyFill="1" applyBorder="1" applyAlignment="1">
      <alignment vertical="center"/>
    </xf>
    <xf numFmtId="0" fontId="9" fillId="5" borderId="0" xfId="10" applyFont="1" applyFill="1" applyBorder="1" applyAlignment="1">
      <alignment vertical="center"/>
    </xf>
    <xf numFmtId="0" fontId="8" fillId="0" borderId="4" xfId="10" applyFont="1" applyFill="1" applyBorder="1" applyAlignment="1" applyProtection="1">
      <alignment horizontal="center" vertical="center"/>
    </xf>
    <xf numFmtId="0" fontId="26" fillId="0" borderId="4" xfId="14" applyFont="1" applyFill="1" applyBorder="1" applyAlignment="1">
      <alignment horizontal="center" vertical="center"/>
    </xf>
    <xf numFmtId="0" fontId="9" fillId="0" borderId="4" xfId="10" applyFont="1" applyFill="1" applyBorder="1" applyAlignment="1" applyProtection="1">
      <alignment horizontal="left" vertical="center" wrapText="1"/>
    </xf>
    <xf numFmtId="0" fontId="9" fillId="0" borderId="4" xfId="10" applyFont="1" applyFill="1" applyBorder="1" applyAlignment="1" applyProtection="1">
      <alignment horizontal="center" vertical="center" wrapText="1"/>
    </xf>
    <xf numFmtId="0" fontId="9" fillId="0" borderId="4" xfId="10" applyFont="1" applyFill="1" applyBorder="1" applyAlignment="1" applyProtection="1">
      <alignment horizontal="left" vertical="center"/>
    </xf>
    <xf numFmtId="0" fontId="8" fillId="0" borderId="4" xfId="10" applyFont="1" applyBorder="1" applyAlignment="1">
      <alignment vertical="top" wrapText="1"/>
    </xf>
    <xf numFmtId="0" fontId="9" fillId="0" borderId="4" xfId="10" applyFont="1" applyBorder="1" applyAlignment="1">
      <alignment horizontal="center" vertical="top"/>
    </xf>
    <xf numFmtId="0" fontId="8" fillId="4" borderId="4" xfId="10" applyFont="1" applyFill="1" applyBorder="1" applyAlignment="1">
      <alignment horizontal="center"/>
    </xf>
    <xf numFmtId="0" fontId="8" fillId="5" borderId="4" xfId="10" applyFont="1" applyFill="1" applyBorder="1" applyAlignment="1">
      <alignment horizontal="left" vertical="top" wrapText="1"/>
    </xf>
    <xf numFmtId="0" fontId="9" fillId="4" borderId="7" xfId="14" applyFont="1" applyFill="1" applyBorder="1" applyAlignment="1">
      <alignment vertical="center" wrapText="1"/>
    </xf>
    <xf numFmtId="0" fontId="9" fillId="4" borderId="7" xfId="14" applyFont="1" applyFill="1" applyBorder="1" applyAlignment="1">
      <alignment vertical="center"/>
    </xf>
    <xf numFmtId="0" fontId="9" fillId="0" borderId="0" xfId="14" applyFont="1" applyAlignment="1">
      <alignment vertical="center"/>
    </xf>
    <xf numFmtId="0" fontId="9" fillId="4" borderId="4" xfId="14" applyFont="1" applyFill="1" applyBorder="1" applyAlignment="1">
      <alignment horizontal="center" vertical="center" wrapText="1"/>
    </xf>
    <xf numFmtId="0" fontId="15" fillId="0" borderId="0" xfId="10" applyFont="1" applyFill="1" applyBorder="1"/>
    <xf numFmtId="0" fontId="10" fillId="0" borderId="0" xfId="10" applyFont="1" applyFill="1" applyBorder="1"/>
    <xf numFmtId="0" fontId="10" fillId="0" borderId="0" xfId="10" applyFont="1" applyFill="1" applyBorder="1" applyAlignment="1">
      <alignment horizontal="centerContinuous"/>
    </xf>
    <xf numFmtId="0" fontId="10" fillId="0" borderId="0" xfId="10" applyFont="1" applyFill="1" applyBorder="1" applyAlignment="1">
      <alignment horizontal="centerContinuous" vertical="top"/>
    </xf>
    <xf numFmtId="0" fontId="11" fillId="0" borderId="0" xfId="10" applyFont="1" applyFill="1" applyBorder="1" applyAlignment="1">
      <alignment horizontal="centerContinuous"/>
    </xf>
    <xf numFmtId="0" fontId="11" fillId="7" borderId="7" xfId="0" applyFont="1" applyFill="1" applyBorder="1" applyAlignment="1">
      <alignment horizontal="center" vertical="center" wrapText="1"/>
    </xf>
    <xf numFmtId="0" fontId="11" fillId="7"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2" fontId="10" fillId="0" borderId="4" xfId="0" applyNumberFormat="1" applyFont="1" applyFill="1" applyBorder="1" applyAlignment="1">
      <alignment horizontal="center" vertical="center"/>
    </xf>
    <xf numFmtId="2" fontId="10" fillId="0" borderId="4" xfId="0" applyNumberFormat="1" applyFont="1" applyFill="1" applyBorder="1" applyAlignment="1">
      <alignment vertical="center"/>
    </xf>
    <xf numFmtId="0" fontId="10" fillId="0" borderId="4" xfId="0" applyFont="1" applyFill="1" applyBorder="1" applyAlignment="1">
      <alignment vertical="center" wrapText="1"/>
    </xf>
    <xf numFmtId="0" fontId="11" fillId="0" borderId="8" xfId="0" applyFont="1" applyFill="1" applyBorder="1" applyAlignment="1">
      <alignment vertical="center" wrapText="1"/>
    </xf>
    <xf numFmtId="0" fontId="11"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vertical="center"/>
    </xf>
    <xf numFmtId="0" fontId="10" fillId="0" borderId="0" xfId="10" applyFont="1" applyFill="1" applyBorder="1" applyAlignment="1">
      <alignment horizontal="center"/>
    </xf>
    <xf numFmtId="0" fontId="10" fillId="0" borderId="0" xfId="10" applyFont="1" applyFill="1" applyBorder="1" applyAlignment="1">
      <alignment horizontal="center" vertical="top"/>
    </xf>
    <xf numFmtId="0" fontId="11" fillId="0" borderId="0" xfId="10" applyFont="1" applyFill="1" applyBorder="1" applyAlignment="1">
      <alignment horizontal="center"/>
    </xf>
    <xf numFmtId="0" fontId="11" fillId="0" borderId="0" xfId="14" applyFont="1" applyFill="1">
      <alignment vertical="center"/>
    </xf>
    <xf numFmtId="0" fontId="9" fillId="4" borderId="4" xfId="14" applyFont="1" applyFill="1" applyBorder="1" applyAlignment="1">
      <alignment horizontal="center" vertical="center" wrapText="1"/>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5" borderId="0" xfId="10" applyFont="1" applyFill="1" applyBorder="1" applyAlignment="1">
      <alignment horizontal="center" vertical="center"/>
    </xf>
    <xf numFmtId="0" fontId="9" fillId="5" borderId="0" xfId="10" applyFont="1" applyFill="1" applyBorder="1" applyAlignment="1" applyProtection="1">
      <alignment vertical="top" wrapText="1"/>
    </xf>
    <xf numFmtId="0" fontId="8" fillId="5" borderId="0" xfId="14" applyFont="1" applyFill="1" applyBorder="1">
      <alignment vertical="center"/>
    </xf>
    <xf numFmtId="0" fontId="8" fillId="6" borderId="6" xfId="10" applyFont="1" applyFill="1" applyBorder="1" applyAlignment="1">
      <alignment horizontal="left" vertical="center"/>
    </xf>
    <xf numFmtId="0" fontId="8" fillId="9" borderId="4" xfId="14" applyFont="1" applyFill="1" applyBorder="1" applyAlignment="1">
      <alignment horizontal="center" vertical="center"/>
    </xf>
    <xf numFmtId="0" fontId="8" fillId="9" borderId="4" xfId="14" applyFont="1" applyFill="1" applyBorder="1">
      <alignment vertical="center"/>
    </xf>
    <xf numFmtId="0" fontId="8" fillId="0" borderId="0" xfId="14" applyFont="1" applyBorder="1">
      <alignment vertical="center"/>
    </xf>
    <xf numFmtId="0" fontId="10" fillId="0" borderId="0" xfId="10" applyFont="1" applyAlignment="1">
      <alignment vertical="center" wrapText="1"/>
    </xf>
    <xf numFmtId="0" fontId="10" fillId="6" borderId="4" xfId="0" applyFont="1" applyFill="1" applyBorder="1" applyAlignment="1">
      <alignment vertical="center" wrapText="1"/>
    </xf>
    <xf numFmtId="0" fontId="18" fillId="0" borderId="0" xfId="10" applyAlignment="1">
      <alignment horizontal="center" vertical="center"/>
    </xf>
    <xf numFmtId="0" fontId="9" fillId="0" borderId="0" xfId="10" applyFont="1" applyBorder="1" applyAlignment="1">
      <alignment horizontal="center" vertical="center"/>
    </xf>
    <xf numFmtId="0" fontId="9" fillId="0" borderId="0" xfId="14" applyFont="1" applyBorder="1">
      <alignment vertical="center"/>
    </xf>
    <xf numFmtId="0" fontId="17" fillId="0" borderId="4" xfId="14" applyFont="1" applyBorder="1" applyAlignment="1">
      <alignment vertical="top"/>
    </xf>
    <xf numFmtId="0" fontId="9" fillId="4" borderId="4" xfId="14" applyFont="1" applyFill="1" applyBorder="1" applyAlignment="1">
      <alignment horizontal="center" vertical="center" wrapText="1"/>
    </xf>
    <xf numFmtId="0" fontId="31" fillId="6" borderId="0" xfId="10" applyFont="1" applyFill="1" applyAlignment="1">
      <alignment vertical="center"/>
    </xf>
    <xf numFmtId="0" fontId="9" fillId="0" borderId="0" xfId="10" applyFont="1" applyBorder="1" applyAlignment="1">
      <alignment vertical="top"/>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0" borderId="0" xfId="10" applyFont="1" applyBorder="1" applyAlignment="1">
      <alignment horizontal="center" vertical="top"/>
    </xf>
    <xf numFmtId="0" fontId="12" fillId="0" borderId="0" xfId="10" applyFont="1" applyFill="1" applyBorder="1"/>
    <xf numFmtId="0" fontId="27" fillId="0" borderId="0" xfId="10" applyFont="1" applyFill="1" applyBorder="1"/>
    <xf numFmtId="0" fontId="9" fillId="0" borderId="0" xfId="10" applyFont="1" applyFill="1" applyBorder="1" applyAlignment="1" applyProtection="1">
      <alignment vertical="top" wrapText="1"/>
    </xf>
    <xf numFmtId="0" fontId="26" fillId="0" borderId="0" xfId="10" applyFont="1"/>
    <xf numFmtId="0" fontId="39" fillId="0" borderId="0" xfId="10" applyFont="1"/>
    <xf numFmtId="0" fontId="8" fillId="0" borderId="4" xfId="14" applyFont="1" applyFill="1" applyBorder="1" applyAlignment="1">
      <alignment horizontal="center" vertical="center"/>
    </xf>
    <xf numFmtId="0" fontId="9" fillId="0" borderId="4" xfId="10" applyFont="1" applyFill="1" applyBorder="1" applyAlignment="1">
      <alignment horizontal="center" vertical="center" wrapText="1"/>
    </xf>
    <xf numFmtId="0" fontId="9" fillId="0" borderId="4" xfId="10" applyFont="1" applyFill="1" applyBorder="1" applyAlignment="1">
      <alignment horizontal="center" vertical="center"/>
    </xf>
    <xf numFmtId="0" fontId="9" fillId="0" borderId="4" xfId="14" applyFont="1" applyFill="1" applyBorder="1">
      <alignment vertical="center"/>
    </xf>
    <xf numFmtId="0" fontId="26" fillId="0" borderId="0" xfId="10" applyFont="1" applyAlignment="1">
      <alignment vertical="center"/>
    </xf>
    <xf numFmtId="0" fontId="9" fillId="0" borderId="0" xfId="14" applyFont="1" applyBorder="1" applyAlignment="1">
      <alignment vertical="top" wrapText="1"/>
    </xf>
    <xf numFmtId="170" fontId="38" fillId="0" borderId="4" xfId="64" applyNumberFormat="1" applyFont="1" applyBorder="1"/>
    <xf numFmtId="170" fontId="40" fillId="10" borderId="4" xfId="64" applyNumberFormat="1" applyFont="1" applyFill="1" applyBorder="1"/>
    <xf numFmtId="170" fontId="38" fillId="13" borderId="4" xfId="64" applyNumberFormat="1" applyFont="1" applyFill="1" applyBorder="1"/>
    <xf numFmtId="165" fontId="40" fillId="10" borderId="4" xfId="64" applyFont="1" applyFill="1" applyBorder="1"/>
    <xf numFmtId="0" fontId="8" fillId="0" borderId="4" xfId="14" applyFont="1" applyBorder="1" applyAlignment="1">
      <alignment horizontal="center" vertical="center" wrapText="1"/>
    </xf>
    <xf numFmtId="0" fontId="8" fillId="0" borderId="0" xfId="14" applyFont="1" applyAlignment="1">
      <alignment horizontal="left" vertical="center"/>
    </xf>
    <xf numFmtId="0" fontId="8" fillId="0" borderId="0" xfId="0" applyFont="1"/>
    <xf numFmtId="0" fontId="8" fillId="0" borderId="4" xfId="14" applyFont="1" applyFill="1" applyBorder="1" applyAlignment="1">
      <alignment horizontal="left" vertical="center" wrapText="1"/>
    </xf>
    <xf numFmtId="0" fontId="9" fillId="4" borderId="4" xfId="14"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0" borderId="0" xfId="10" applyFont="1" applyAlignment="1">
      <alignment horizontal="left"/>
    </xf>
    <xf numFmtId="170" fontId="38" fillId="6" borderId="4" xfId="64" applyNumberFormat="1" applyFont="1" applyFill="1" applyBorder="1"/>
    <xf numFmtId="170" fontId="38" fillId="8" borderId="4" xfId="64" applyNumberFormat="1" applyFont="1" applyFill="1" applyBorder="1"/>
    <xf numFmtId="0" fontId="12" fillId="0" borderId="0" xfId="10" applyFont="1" applyAlignment="1">
      <alignment horizontal="left"/>
    </xf>
    <xf numFmtId="0" fontId="9" fillId="0" borderId="0" xfId="10" applyFont="1" applyAlignment="1">
      <alignment horizontal="right"/>
    </xf>
    <xf numFmtId="0" fontId="9" fillId="4" borderId="4" xfId="68" applyFont="1" applyFill="1" applyBorder="1" applyAlignment="1">
      <alignment horizontal="center" vertical="center" wrapText="1"/>
    </xf>
    <xf numFmtId="0" fontId="8" fillId="0" borderId="4" xfId="10" applyFont="1" applyBorder="1" applyAlignment="1">
      <alignment horizontal="left" vertical="top"/>
    </xf>
    <xf numFmtId="0" fontId="8" fillId="0" borderId="4" xfId="10" applyFont="1" applyBorder="1" applyAlignment="1">
      <alignment horizontal="left" vertical="top" wrapText="1"/>
    </xf>
    <xf numFmtId="0" fontId="9" fillId="4" borderId="4" xfId="31" applyFont="1" applyFill="1" applyBorder="1" applyAlignment="1">
      <alignment horizontal="center" vertical="center" wrapText="1"/>
    </xf>
    <xf numFmtId="0" fontId="25" fillId="0" borderId="0" xfId="10" applyFont="1" applyAlignment="1">
      <alignment horizontal="left"/>
    </xf>
    <xf numFmtId="0" fontId="9" fillId="4" borderId="4" xfId="31" quotePrefix="1" applyFont="1" applyFill="1" applyBorder="1" applyAlignment="1">
      <alignment horizontal="center" vertical="center" wrapText="1"/>
    </xf>
    <xf numFmtId="0" fontId="9" fillId="0" borderId="0" xfId="10" applyFont="1" applyAlignment="1">
      <alignment horizontal="left" vertical="top"/>
    </xf>
    <xf numFmtId="0" fontId="9" fillId="6" borderId="0" xfId="10" applyFont="1" applyFill="1" applyAlignment="1">
      <alignment horizontal="left" vertical="top"/>
    </xf>
    <xf numFmtId="0" fontId="25" fillId="6" borderId="0" xfId="10" applyFont="1" applyFill="1" applyAlignment="1">
      <alignment horizontal="left"/>
    </xf>
    <xf numFmtId="0" fontId="8" fillId="6" borderId="0" xfId="14" applyFont="1" applyFill="1">
      <alignment vertical="center"/>
    </xf>
    <xf numFmtId="0" fontId="8" fillId="0" borderId="4" xfId="0" applyFont="1" applyBorder="1" applyAlignment="1">
      <alignment vertical="top"/>
    </xf>
    <xf numFmtId="0" fontId="8" fillId="6" borderId="4" xfId="10" applyFont="1" applyFill="1" applyBorder="1"/>
    <xf numFmtId="0" fontId="8" fillId="0" borderId="0" xfId="68" applyFont="1">
      <alignment vertical="center"/>
    </xf>
    <xf numFmtId="0" fontId="8" fillId="0" borderId="4" xfId="68" applyFont="1" applyBorder="1">
      <alignment vertical="center"/>
    </xf>
    <xf numFmtId="0" fontId="8" fillId="0" borderId="4" xfId="68" applyFont="1" applyBorder="1" applyAlignment="1">
      <alignment horizontal="center" vertical="center"/>
    </xf>
    <xf numFmtId="0" fontId="9" fillId="0" borderId="4" xfId="68" applyFont="1" applyBorder="1">
      <alignment vertical="center"/>
    </xf>
    <xf numFmtId="0" fontId="9" fillId="0" borderId="0" xfId="68" applyFont="1">
      <alignment vertical="center"/>
    </xf>
    <xf numFmtId="0" fontId="9" fillId="0" borderId="4" xfId="31" applyFont="1" applyBorder="1" applyAlignment="1">
      <alignment horizontal="center" vertical="center" wrapText="1"/>
    </xf>
    <xf numFmtId="0" fontId="9" fillId="0" borderId="7" xfId="31" applyFont="1" applyBorder="1" applyAlignment="1">
      <alignment horizontal="center" vertical="center" wrapText="1"/>
    </xf>
    <xf numFmtId="0" fontId="9" fillId="0" borderId="6" xfId="68" applyFont="1" applyBorder="1" applyAlignment="1">
      <alignment horizontal="center" vertical="center"/>
    </xf>
    <xf numFmtId="0" fontId="9" fillId="7" borderId="4" xfId="31" applyFont="1" applyFill="1" applyBorder="1" applyAlignment="1">
      <alignment horizontal="center" vertical="center" wrapText="1"/>
    </xf>
    <xf numFmtId="0" fontId="9" fillId="7" borderId="7" xfId="31" applyFont="1" applyFill="1" applyBorder="1" applyAlignment="1">
      <alignment horizontal="center" vertical="center" wrapText="1"/>
    </xf>
    <xf numFmtId="0" fontId="8" fillId="0" borderId="0" xfId="68" applyFont="1" applyAlignment="1">
      <alignment horizontal="center" vertical="center"/>
    </xf>
    <xf numFmtId="0" fontId="9" fillId="0" borderId="0" xfId="68" applyFont="1" applyAlignment="1">
      <alignment horizontal="left" vertical="center"/>
    </xf>
    <xf numFmtId="0" fontId="9" fillId="0" borderId="0" xfId="10" applyFont="1" applyAlignment="1">
      <alignment vertical="top"/>
    </xf>
    <xf numFmtId="0" fontId="17" fillId="6" borderId="4" xfId="14" applyFont="1" applyFill="1" applyBorder="1">
      <alignment vertical="center"/>
    </xf>
    <xf numFmtId="0" fontId="17" fillId="6" borderId="4" xfId="14" applyFont="1" applyFill="1" applyBorder="1" applyAlignment="1">
      <alignment horizontal="left" vertical="center"/>
    </xf>
    <xf numFmtId="0" fontId="10" fillId="6" borderId="0" xfId="14" applyFont="1" applyFill="1">
      <alignment vertical="center"/>
    </xf>
    <xf numFmtId="0" fontId="8" fillId="6" borderId="4" xfId="14" applyFont="1" applyFill="1" applyBorder="1" applyAlignment="1">
      <alignment horizontal="left" vertical="center" wrapText="1" indent="1"/>
    </xf>
    <xf numFmtId="0" fontId="8" fillId="6" borderId="4" xfId="14" applyFont="1" applyFill="1" applyBorder="1" applyAlignment="1">
      <alignment horizontal="left" vertical="center" wrapText="1" indent="2"/>
    </xf>
    <xf numFmtId="0" fontId="18" fillId="0" borderId="0" xfId="10" applyAlignment="1">
      <alignment horizontal="center" vertical="center"/>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xf>
    <xf numFmtId="0" fontId="9" fillId="4" borderId="4"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34" fillId="6" borderId="0" xfId="10" applyFont="1" applyFill="1" applyBorder="1" applyAlignment="1">
      <alignment horizontal="left" vertical="center"/>
    </xf>
    <xf numFmtId="0" fontId="37" fillId="6" borderId="0" xfId="10" applyFont="1" applyFill="1" applyBorder="1" applyAlignment="1">
      <alignment horizontal="left" vertical="center"/>
    </xf>
    <xf numFmtId="0" fontId="30" fillId="7" borderId="4" xfId="10" applyFont="1" applyFill="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7" borderId="4" xfId="31" applyFont="1" applyFill="1" applyBorder="1" applyAlignment="1">
      <alignment horizontal="center" vertical="center" wrapText="1"/>
    </xf>
    <xf numFmtId="2" fontId="8" fillId="5" borderId="4" xfId="14" applyNumberFormat="1" applyFont="1" applyFill="1" applyBorder="1" applyAlignment="1">
      <alignment horizontal="center" vertical="center" wrapText="1"/>
    </xf>
    <xf numFmtId="168" fontId="8" fillId="5" borderId="4" xfId="14" applyNumberFormat="1" applyFont="1" applyFill="1" applyBorder="1" applyAlignment="1">
      <alignment horizontal="center" wrapText="1"/>
    </xf>
    <xf numFmtId="0" fontId="9" fillId="0" borderId="4" xfId="14" applyFont="1" applyFill="1" applyBorder="1" applyAlignment="1">
      <alignment horizontal="center" vertical="center" wrapText="1"/>
    </xf>
    <xf numFmtId="0" fontId="9" fillId="7" borderId="4" xfId="14" applyFont="1" applyFill="1" applyBorder="1" applyAlignment="1">
      <alignment horizontal="center" vertical="center"/>
    </xf>
    <xf numFmtId="0" fontId="8" fillId="6" borderId="0" xfId="10" applyFont="1" applyFill="1" applyBorder="1" applyAlignment="1">
      <alignment horizontal="center"/>
    </xf>
    <xf numFmtId="0" fontId="41" fillId="0" borderId="0" xfId="14" applyFont="1">
      <alignment vertical="center"/>
    </xf>
    <xf numFmtId="0" fontId="8" fillId="5" borderId="4" xfId="10" applyFont="1" applyFill="1" applyBorder="1" applyAlignment="1" applyProtection="1">
      <alignment horizontal="center" wrapText="1"/>
    </xf>
    <xf numFmtId="0" fontId="9" fillId="4" borderId="4" xfId="10" applyFont="1" applyFill="1" applyBorder="1" applyAlignment="1">
      <alignment horizontal="center" vertical="center" wrapText="1"/>
    </xf>
    <xf numFmtId="0" fontId="9" fillId="4" borderId="4" xfId="10" applyFont="1" applyFill="1" applyBorder="1" applyAlignment="1">
      <alignment horizontal="center" vertical="center"/>
    </xf>
    <xf numFmtId="43" fontId="8" fillId="0" borderId="4" xfId="69" applyFont="1" applyFill="1" applyBorder="1" applyAlignment="1">
      <alignment horizontal="left" vertical="center"/>
    </xf>
    <xf numFmtId="43" fontId="8" fillId="0" borderId="4" xfId="69" applyFont="1" applyBorder="1" applyAlignment="1">
      <alignment vertical="center"/>
    </xf>
    <xf numFmtId="43" fontId="8" fillId="6" borderId="4" xfId="69" applyFont="1" applyFill="1" applyBorder="1" applyAlignment="1">
      <alignment vertical="center"/>
    </xf>
    <xf numFmtId="43" fontId="8" fillId="0" borderId="4" xfId="14" applyNumberFormat="1" applyFont="1" applyBorder="1">
      <alignment vertical="center"/>
    </xf>
    <xf numFmtId="172" fontId="8" fillId="5" borderId="4" xfId="10" applyNumberFormat="1" applyFont="1" applyFill="1" applyBorder="1" applyAlignment="1">
      <alignment horizontal="center"/>
    </xf>
    <xf numFmtId="173" fontId="8" fillId="5" borderId="4" xfId="10" applyNumberFormat="1" applyFont="1" applyFill="1" applyBorder="1" applyAlignment="1">
      <alignment horizontal="center"/>
    </xf>
    <xf numFmtId="0" fontId="9" fillId="0" borderId="4" xfId="10" applyFont="1" applyFill="1" applyBorder="1" applyAlignment="1" applyProtection="1">
      <alignment horizontal="left"/>
    </xf>
    <xf numFmtId="43" fontId="9" fillId="5" borderId="4" xfId="69" applyFont="1" applyFill="1" applyBorder="1" applyAlignment="1" applyProtection="1">
      <alignment horizontal="left"/>
    </xf>
    <xf numFmtId="2" fontId="8" fillId="0" borderId="4" xfId="14" applyNumberFormat="1" applyFont="1" applyBorder="1">
      <alignment vertical="center"/>
    </xf>
    <xf numFmtId="0" fontId="9" fillId="0" borderId="4" xfId="14" applyFont="1" applyFill="1" applyBorder="1" applyAlignment="1">
      <alignment horizontal="center" vertical="center"/>
    </xf>
    <xf numFmtId="0" fontId="8" fillId="0" borderId="0" xfId="14" applyFont="1" applyFill="1">
      <alignment vertical="center"/>
    </xf>
    <xf numFmtId="0" fontId="9" fillId="7" borderId="4" xfId="14" applyFont="1" applyFill="1" applyBorder="1" applyAlignment="1">
      <alignment horizontal="center" vertical="center" wrapText="1"/>
    </xf>
    <xf numFmtId="43" fontId="9" fillId="0" borderId="4" xfId="69" applyFont="1" applyBorder="1"/>
    <xf numFmtId="43" fontId="8" fillId="5" borderId="4" xfId="69" applyFont="1" applyFill="1" applyBorder="1" applyAlignment="1" applyProtection="1">
      <alignment horizontal="left"/>
    </xf>
    <xf numFmtId="43" fontId="8" fillId="0" borderId="4" xfId="69" applyFont="1" applyFill="1" applyBorder="1" applyAlignment="1">
      <alignment vertical="center"/>
    </xf>
    <xf numFmtId="43" fontId="26" fillId="0" borderId="4" xfId="69" applyFont="1" applyFill="1" applyBorder="1" applyAlignment="1">
      <alignment horizontal="center" vertical="center"/>
    </xf>
    <xf numFmtId="43" fontId="18" fillId="0" borderId="4" xfId="69" applyFont="1" applyFill="1" applyBorder="1" applyAlignment="1">
      <alignment horizontal="center" vertical="center" wrapText="1"/>
    </xf>
    <xf numFmtId="43" fontId="8" fillId="0" borderId="0" xfId="69" applyFont="1" applyBorder="1" applyAlignment="1">
      <alignment vertical="center"/>
    </xf>
    <xf numFmtId="43" fontId="8" fillId="0" borderId="4" xfId="69" applyFont="1" applyFill="1" applyBorder="1" applyAlignment="1" applyProtection="1">
      <alignment horizontal="left" vertical="center"/>
    </xf>
    <xf numFmtId="43" fontId="26" fillId="0" borderId="4" xfId="69" applyFont="1" applyFill="1" applyBorder="1" applyAlignment="1">
      <alignment vertical="center"/>
    </xf>
    <xf numFmtId="43" fontId="8" fillId="0" borderId="0" xfId="69" applyFont="1" applyFill="1" applyBorder="1" applyAlignment="1">
      <alignment vertical="center"/>
    </xf>
    <xf numFmtId="43" fontId="9" fillId="0" borderId="4" xfId="69" applyFont="1" applyBorder="1" applyAlignment="1">
      <alignment vertical="center"/>
    </xf>
    <xf numFmtId="43" fontId="8" fillId="0" borderId="0" xfId="69" applyFont="1" applyAlignment="1">
      <alignment vertical="center"/>
    </xf>
    <xf numFmtId="43" fontId="8" fillId="0" borderId="4" xfId="69" applyFont="1" applyBorder="1" applyAlignment="1">
      <alignment vertical="top" wrapText="1"/>
    </xf>
    <xf numFmtId="9" fontId="8" fillId="0" borderId="4" xfId="14" applyNumberFormat="1" applyFont="1" applyBorder="1">
      <alignment vertical="center"/>
    </xf>
    <xf numFmtId="9" fontId="8" fillId="0" borderId="4" xfId="70" applyFont="1" applyBorder="1" applyAlignment="1">
      <alignment vertical="center"/>
    </xf>
    <xf numFmtId="43" fontId="10" fillId="0" borderId="4" xfId="69" applyFont="1" applyBorder="1" applyAlignment="1">
      <alignment vertical="center"/>
    </xf>
    <xf numFmtId="2" fontId="10" fillId="0" borderId="4" xfId="14" applyNumberFormat="1" applyFont="1" applyBorder="1">
      <alignment vertical="center"/>
    </xf>
    <xf numFmtId="43" fontId="10" fillId="0" borderId="4" xfId="14" applyNumberFormat="1" applyFont="1" applyBorder="1">
      <alignment vertical="center"/>
    </xf>
    <xf numFmtId="43" fontId="10" fillId="0" borderId="4" xfId="69" applyFont="1" applyFill="1" applyBorder="1" applyAlignment="1">
      <alignment vertical="center"/>
    </xf>
    <xf numFmtId="43" fontId="10" fillId="0" borderId="0" xfId="69" applyFont="1"/>
    <xf numFmtId="43" fontId="8" fillId="0" borderId="4" xfId="69" quotePrefix="1" applyFont="1" applyFill="1" applyBorder="1" applyAlignment="1">
      <alignment horizontal="left" vertical="center"/>
    </xf>
    <xf numFmtId="0" fontId="9" fillId="7" borderId="4" xfId="14" applyFont="1" applyFill="1" applyBorder="1" applyAlignment="1">
      <alignment horizontal="center" vertical="center" wrapText="1"/>
    </xf>
    <xf numFmtId="0" fontId="8" fillId="0" borderId="0" xfId="14" applyFont="1" applyFill="1" applyBorder="1" applyAlignment="1">
      <alignment horizontal="centerContinuous" vertical="center"/>
    </xf>
    <xf numFmtId="0" fontId="8" fillId="0" borderId="0" xfId="10" applyFont="1" applyFill="1" applyBorder="1" applyAlignment="1">
      <alignment horizontal="center"/>
    </xf>
    <xf numFmtId="0" fontId="9" fillId="0" borderId="0" xfId="14" applyFont="1" applyAlignment="1">
      <alignment horizontal="center" vertical="center"/>
    </xf>
    <xf numFmtId="0" fontId="9" fillId="0" borderId="0" xfId="10" applyFont="1" applyBorder="1" applyAlignment="1">
      <alignment horizontal="center" vertical="center"/>
    </xf>
    <xf numFmtId="9" fontId="8" fillId="5" borderId="4" xfId="70" applyFont="1" applyFill="1" applyBorder="1" applyAlignment="1">
      <alignment horizontal="center" vertical="center" wrapText="1"/>
    </xf>
    <xf numFmtId="10" fontId="8" fillId="5" borderId="4" xfId="70" applyNumberFormat="1" applyFont="1" applyFill="1" applyBorder="1" applyAlignment="1">
      <alignment horizontal="center" vertical="center" wrapText="1"/>
    </xf>
    <xf numFmtId="0" fontId="13" fillId="0" borderId="4" xfId="10" applyFont="1" applyBorder="1" applyAlignment="1">
      <alignment horizontal="center" vertical="center" wrapText="1"/>
    </xf>
    <xf numFmtId="0" fontId="13" fillId="0" borderId="4" xfId="10" applyFont="1" applyBorder="1" applyAlignment="1">
      <alignment horizontal="left" vertical="center"/>
    </xf>
    <xf numFmtId="166" fontId="8" fillId="0" borderId="4" xfId="10" applyNumberFormat="1" applyFont="1" applyFill="1" applyBorder="1" applyProtection="1"/>
    <xf numFmtId="0" fontId="13" fillId="5" borderId="4" xfId="10" applyFont="1" applyFill="1" applyBorder="1" applyAlignment="1">
      <alignment horizontal="center" vertical="top"/>
    </xf>
    <xf numFmtId="0" fontId="13" fillId="0" borderId="4" xfId="10" applyFont="1" applyFill="1" applyBorder="1" applyAlignment="1" applyProtection="1">
      <alignment horizontal="left"/>
    </xf>
    <xf numFmtId="0" fontId="17" fillId="5" borderId="4" xfId="10" applyFont="1" applyFill="1" applyBorder="1" applyAlignment="1">
      <alignment horizontal="center" vertical="top"/>
    </xf>
    <xf numFmtId="43" fontId="8" fillId="0" borderId="4" xfId="69" applyFont="1" applyBorder="1"/>
    <xf numFmtId="2" fontId="8" fillId="5" borderId="0" xfId="10" applyNumberFormat="1" applyFont="1" applyFill="1" applyBorder="1"/>
    <xf numFmtId="43" fontId="9" fillId="0" borderId="4" xfId="69" applyFont="1" applyBorder="1" applyAlignment="1">
      <alignment horizontal="left" vertical="top"/>
    </xf>
    <xf numFmtId="0" fontId="8" fillId="16" borderId="4" xfId="14" applyFont="1" applyFill="1" applyBorder="1" applyAlignment="1">
      <alignment horizontal="center" vertical="center"/>
    </xf>
    <xf numFmtId="0" fontId="8" fillId="16" borderId="4" xfId="10" applyFont="1" applyFill="1" applyBorder="1" applyAlignment="1" applyProtection="1">
      <alignment horizontal="left"/>
    </xf>
    <xf numFmtId="43" fontId="8" fillId="16" borderId="4" xfId="69" applyFont="1" applyFill="1" applyBorder="1" applyAlignment="1" applyProtection="1">
      <alignment horizontal="left"/>
    </xf>
    <xf numFmtId="0" fontId="8" fillId="16" borderId="4" xfId="14" applyFont="1" applyFill="1" applyBorder="1">
      <alignment vertical="center"/>
    </xf>
    <xf numFmtId="43" fontId="35" fillId="16" borderId="4" xfId="69" applyFont="1" applyFill="1" applyBorder="1"/>
    <xf numFmtId="43" fontId="8" fillId="0" borderId="4" xfId="69" applyFont="1" applyFill="1" applyBorder="1" applyAlignment="1" applyProtection="1">
      <alignment horizontal="left"/>
    </xf>
    <xf numFmtId="43" fontId="8" fillId="16" borderId="4" xfId="69" applyFont="1" applyFill="1" applyBorder="1" applyAlignment="1">
      <alignment vertical="center"/>
    </xf>
    <xf numFmtId="0" fontId="8" fillId="0" borderId="4" xfId="14" applyNumberFormat="1" applyFont="1" applyBorder="1">
      <alignment vertical="center"/>
    </xf>
    <xf numFmtId="43" fontId="11" fillId="0" borderId="4" xfId="69" applyFont="1" applyFill="1" applyBorder="1" applyAlignment="1">
      <alignment vertical="center"/>
    </xf>
    <xf numFmtId="43" fontId="11" fillId="0" borderId="4" xfId="69" applyFont="1" applyFill="1" applyBorder="1" applyAlignment="1">
      <alignment horizontal="center" vertical="center" wrapText="1"/>
    </xf>
    <xf numFmtId="43" fontId="11" fillId="0" borderId="4" xfId="69" applyFont="1" applyFill="1" applyBorder="1" applyAlignment="1">
      <alignment horizontal="center" vertical="center"/>
    </xf>
    <xf numFmtId="43" fontId="11" fillId="0" borderId="4" xfId="69" applyFont="1" applyFill="1" applyBorder="1" applyAlignment="1">
      <alignment horizontal="right" vertical="center"/>
    </xf>
    <xf numFmtId="43" fontId="10" fillId="0" borderId="4" xfId="69" applyFont="1" applyFill="1" applyBorder="1" applyAlignment="1">
      <alignment horizontal="right" vertical="center"/>
    </xf>
    <xf numFmtId="43" fontId="9" fillId="0" borderId="4" xfId="69" applyFont="1" applyBorder="1" applyAlignment="1">
      <alignment vertical="top" wrapText="1"/>
    </xf>
    <xf numFmtId="0" fontId="8" fillId="0" borderId="0" xfId="10" applyFont="1" applyFill="1" applyAlignment="1">
      <alignment vertical="center"/>
    </xf>
    <xf numFmtId="0" fontId="8" fillId="0" borderId="0" xfId="10" applyFont="1" applyFill="1" applyAlignment="1">
      <alignment vertical="top"/>
    </xf>
    <xf numFmtId="174" fontId="8" fillId="0" borderId="4" xfId="14" applyNumberFormat="1" applyFont="1" applyBorder="1">
      <alignment vertical="center"/>
    </xf>
    <xf numFmtId="10" fontId="35" fillId="6" borderId="4" xfId="70" applyNumberFormat="1" applyFont="1" applyFill="1" applyBorder="1"/>
    <xf numFmtId="10" fontId="8" fillId="0" borderId="4" xfId="70" applyNumberFormat="1" applyFont="1" applyBorder="1" applyAlignment="1">
      <alignment vertical="center"/>
    </xf>
    <xf numFmtId="43" fontId="9" fillId="0" borderId="4" xfId="69" applyFont="1" applyFill="1" applyBorder="1" applyAlignment="1">
      <alignment vertical="center"/>
    </xf>
    <xf numFmtId="43" fontId="8" fillId="0" borderId="0" xfId="14" applyNumberFormat="1" applyFont="1">
      <alignment vertical="center"/>
    </xf>
    <xf numFmtId="0" fontId="47" fillId="0" borderId="0" xfId="14" applyFont="1">
      <alignment vertical="center"/>
    </xf>
    <xf numFmtId="43" fontId="47" fillId="0" borderId="0" xfId="14" applyNumberFormat="1" applyFont="1">
      <alignment vertical="center"/>
    </xf>
    <xf numFmtId="9" fontId="8" fillId="6" borderId="4" xfId="70" applyFont="1" applyFill="1" applyBorder="1" applyAlignment="1">
      <alignment horizontal="left" vertical="center" wrapText="1"/>
    </xf>
    <xf numFmtId="9" fontId="8" fillId="0" borderId="0" xfId="70" applyFont="1" applyBorder="1" applyAlignment="1">
      <alignment vertical="top"/>
    </xf>
    <xf numFmtId="10" fontId="8" fillId="6" borderId="4" xfId="70" applyNumberFormat="1" applyFont="1" applyFill="1" applyBorder="1" applyAlignment="1">
      <alignment vertical="center" wrapText="1"/>
    </xf>
    <xf numFmtId="10" fontId="8" fillId="0" borderId="0" xfId="70" applyNumberFormat="1" applyFont="1" applyBorder="1" applyAlignment="1">
      <alignment vertical="top"/>
    </xf>
    <xf numFmtId="175" fontId="8" fillId="5" borderId="4" xfId="69" applyNumberFormat="1" applyFont="1" applyFill="1" applyBorder="1" applyAlignment="1">
      <alignment horizontal="center" vertical="center" wrapText="1"/>
    </xf>
    <xf numFmtId="175" fontId="8" fillId="5" borderId="4" xfId="70" applyNumberFormat="1" applyFont="1" applyFill="1" applyBorder="1" applyAlignment="1">
      <alignment horizontal="center" vertical="center" wrapText="1"/>
    </xf>
    <xf numFmtId="0" fontId="9" fillId="0" borderId="4" xfId="14" quotePrefix="1" applyFont="1" applyFill="1" applyBorder="1" applyAlignment="1">
      <alignment horizontal="center" vertical="center" wrapText="1"/>
    </xf>
    <xf numFmtId="0" fontId="26" fillId="0" borderId="0" xfId="10" applyFont="1" applyFill="1" applyBorder="1" applyAlignment="1">
      <alignment vertical="top" wrapText="1"/>
    </xf>
    <xf numFmtId="0" fontId="31" fillId="0" borderId="4" xfId="10" applyFont="1" applyFill="1" applyBorder="1" applyAlignment="1"/>
    <xf numFmtId="0" fontId="30" fillId="0" borderId="4" xfId="10" applyFont="1" applyFill="1" applyBorder="1" applyAlignment="1"/>
    <xf numFmtId="0" fontId="9" fillId="4" borderId="4" xfId="14" applyFont="1" applyFill="1" applyBorder="1" applyAlignment="1">
      <alignment horizontal="center" vertical="center" wrapText="1"/>
    </xf>
    <xf numFmtId="0" fontId="8" fillId="0" borderId="4" xfId="14" quotePrefix="1" applyFont="1" applyFill="1" applyBorder="1" applyAlignment="1">
      <alignment vertical="center" wrapText="1"/>
    </xf>
    <xf numFmtId="0" fontId="9" fillId="0" borderId="4" xfId="10" applyFont="1" applyFill="1" applyBorder="1" applyAlignment="1">
      <alignment vertical="center"/>
    </xf>
    <xf numFmtId="0" fontId="9" fillId="0" borderId="4" xfId="14" applyFont="1" applyFill="1" applyBorder="1" applyAlignment="1">
      <alignment vertical="center"/>
    </xf>
    <xf numFmtId="43" fontId="9" fillId="0" borderId="4" xfId="14" applyNumberFormat="1" applyFont="1" applyFill="1" applyBorder="1" applyAlignment="1">
      <alignment vertical="center"/>
    </xf>
    <xf numFmtId="9" fontId="9" fillId="0" borderId="4" xfId="14" applyNumberFormat="1" applyFont="1" applyFill="1" applyBorder="1" applyAlignment="1">
      <alignment horizontal="center" vertical="center"/>
    </xf>
    <xf numFmtId="9" fontId="8" fillId="0" borderId="4" xfId="14" applyNumberFormat="1" applyFont="1" applyFill="1" applyBorder="1" applyAlignment="1">
      <alignment horizontal="center" vertical="center"/>
    </xf>
    <xf numFmtId="43" fontId="8" fillId="5" borderId="4" xfId="69" applyFont="1" applyFill="1" applyBorder="1" applyAlignment="1">
      <alignment vertical="center"/>
    </xf>
    <xf numFmtId="43" fontId="8" fillId="5" borderId="4" xfId="14" applyNumberFormat="1" applyFont="1" applyFill="1" applyBorder="1">
      <alignment vertical="center"/>
    </xf>
    <xf numFmtId="0" fontId="8" fillId="0" borderId="4" xfId="10" applyFont="1" applyFill="1" applyBorder="1" applyAlignment="1">
      <alignment horizontal="left" vertical="center"/>
    </xf>
    <xf numFmtId="9" fontId="10" fillId="0" borderId="4" xfId="14" applyNumberFormat="1" applyFont="1" applyBorder="1">
      <alignment vertical="center"/>
    </xf>
    <xf numFmtId="0" fontId="14" fillId="0" borderId="0" xfId="14" applyFont="1" applyAlignment="1">
      <alignment horizontal="center"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0" fontId="9" fillId="5" borderId="4" xfId="10" applyFont="1" applyFill="1" applyBorder="1" applyAlignment="1">
      <alignment horizontal="left"/>
    </xf>
    <xf numFmtId="176" fontId="8" fillId="5" borderId="4" xfId="69" applyNumberFormat="1" applyFont="1" applyFill="1" applyBorder="1" applyAlignment="1" applyProtection="1">
      <alignment horizontal="left"/>
    </xf>
    <xf numFmtId="176" fontId="9" fillId="5" borderId="4" xfId="69" applyNumberFormat="1" applyFont="1" applyFill="1" applyBorder="1" applyAlignment="1" applyProtection="1">
      <alignment horizontal="left"/>
    </xf>
    <xf numFmtId="176" fontId="8" fillId="5" borderId="0" xfId="69" applyNumberFormat="1" applyFont="1" applyFill="1" applyBorder="1" applyAlignment="1" applyProtection="1">
      <alignment horizontal="left"/>
    </xf>
    <xf numFmtId="176" fontId="14" fillId="5" borderId="0" xfId="69" applyNumberFormat="1" applyFont="1" applyFill="1" applyBorder="1" applyAlignment="1" applyProtection="1">
      <alignment horizontal="left"/>
    </xf>
    <xf numFmtId="176" fontId="8" fillId="0" borderId="0" xfId="69" applyNumberFormat="1" applyFont="1" applyFill="1" applyBorder="1" applyAlignment="1" applyProtection="1">
      <alignment vertical="center" wrapText="1"/>
    </xf>
    <xf numFmtId="0" fontId="8" fillId="0" borderId="0" xfId="10" applyFont="1" applyAlignment="1">
      <alignment vertical="center" wrapText="1"/>
    </xf>
    <xf numFmtId="176" fontId="9" fillId="7" borderId="4" xfId="69" applyNumberFormat="1" applyFont="1" applyFill="1" applyBorder="1" applyAlignment="1">
      <alignment horizontal="center" vertical="center"/>
    </xf>
    <xf numFmtId="176" fontId="9" fillId="7" borderId="4" xfId="69" applyNumberFormat="1" applyFont="1" applyFill="1" applyBorder="1" applyAlignment="1">
      <alignment horizontal="center" vertical="center" wrapText="1"/>
    </xf>
    <xf numFmtId="176" fontId="9" fillId="4" borderId="4" xfId="69" applyNumberFormat="1" applyFont="1" applyFill="1" applyBorder="1" applyAlignment="1">
      <alignment horizontal="center" vertical="center" wrapText="1"/>
    </xf>
    <xf numFmtId="0" fontId="8" fillId="0" borderId="4" xfId="14" applyFont="1" applyBorder="1" applyAlignment="1"/>
    <xf numFmtId="176" fontId="14" fillId="0" borderId="0" xfId="69" applyNumberFormat="1" applyFont="1" applyFill="1" applyBorder="1" applyAlignment="1" applyProtection="1">
      <alignment vertical="center" wrapText="1"/>
    </xf>
    <xf numFmtId="0" fontId="14" fillId="0" borderId="0" xfId="10" applyFont="1" applyAlignment="1">
      <alignment vertical="center" wrapText="1"/>
    </xf>
    <xf numFmtId="176" fontId="8" fillId="0" borderId="0" xfId="69" applyNumberFormat="1" applyFont="1" applyAlignment="1">
      <alignment vertical="center"/>
    </xf>
    <xf numFmtId="176" fontId="8" fillId="0" borderId="4" xfId="69" applyNumberFormat="1" applyFont="1" applyBorder="1" applyAlignment="1">
      <alignment vertical="center"/>
    </xf>
    <xf numFmtId="0" fontId="6" fillId="0" borderId="7" xfId="0" applyFont="1" applyBorder="1"/>
    <xf numFmtId="2" fontId="8" fillId="0" borderId="4" xfId="10" applyNumberFormat="1" applyFont="1" applyBorder="1"/>
    <xf numFmtId="0" fontId="8" fillId="5" borderId="4" xfId="10" applyFont="1" applyFill="1" applyBorder="1" applyAlignment="1">
      <alignment horizontal="left"/>
    </xf>
    <xf numFmtId="0" fontId="8" fillId="6" borderId="4" xfId="10" applyFont="1" applyFill="1" applyBorder="1" applyAlignment="1">
      <alignment horizontal="left"/>
    </xf>
    <xf numFmtId="0" fontId="8" fillId="0" borderId="4" xfId="10" applyFont="1" applyBorder="1" applyAlignment="1">
      <alignment horizontal="left"/>
    </xf>
    <xf numFmtId="0" fontId="0" fillId="0" borderId="7" xfId="0" applyBorder="1" applyAlignment="1">
      <alignment wrapText="1"/>
    </xf>
    <xf numFmtId="0" fontId="6" fillId="0" borderId="7" xfId="0" applyFont="1" applyBorder="1" applyAlignment="1">
      <alignment wrapText="1"/>
    </xf>
    <xf numFmtId="176" fontId="8" fillId="0" borderId="4" xfId="69" applyNumberFormat="1" applyFont="1" applyFill="1" applyBorder="1" applyAlignment="1" applyProtection="1">
      <alignment vertical="center" wrapText="1"/>
    </xf>
    <xf numFmtId="0" fontId="8" fillId="0" borderId="4" xfId="10" applyFont="1" applyBorder="1" applyAlignment="1">
      <alignment vertical="center" wrapText="1"/>
    </xf>
    <xf numFmtId="0" fontId="10" fillId="0" borderId="7" xfId="0" applyFont="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6" borderId="4" xfId="71" applyFont="1" applyFill="1" applyBorder="1" applyAlignment="1">
      <alignment vertical="center" wrapText="1"/>
    </xf>
    <xf numFmtId="0" fontId="10" fillId="0" borderId="4" xfId="71" applyFont="1" applyBorder="1" applyAlignment="1">
      <alignment horizontal="center" vertical="center" wrapText="1"/>
    </xf>
    <xf numFmtId="10" fontId="10" fillId="0" borderId="4" xfId="40" applyNumberFormat="1" applyFont="1" applyFill="1" applyBorder="1" applyAlignment="1">
      <alignment horizontal="center" vertical="center"/>
    </xf>
    <xf numFmtId="10" fontId="10" fillId="0" borderId="4" xfId="40" applyNumberFormat="1" applyFont="1" applyBorder="1" applyAlignment="1">
      <alignment horizontal="center" vertical="center"/>
    </xf>
    <xf numFmtId="43" fontId="10" fillId="0" borderId="4" xfId="69" applyFont="1" applyBorder="1" applyAlignment="1">
      <alignment horizontal="center" vertical="center"/>
    </xf>
    <xf numFmtId="10" fontId="8" fillId="6" borderId="4" xfId="14" applyNumberFormat="1" applyFont="1" applyFill="1" applyBorder="1">
      <alignment vertical="center"/>
    </xf>
    <xf numFmtId="164" fontId="8" fillId="0" borderId="4" xfId="29" applyFont="1" applyBorder="1" applyAlignment="1">
      <alignment vertical="center"/>
    </xf>
    <xf numFmtId="164" fontId="26" fillId="0" borderId="4" xfId="29" applyFont="1" applyFill="1" applyBorder="1" applyAlignment="1">
      <alignment horizontal="center" vertical="center"/>
    </xf>
    <xf numFmtId="164" fontId="8" fillId="0" borderId="4" xfId="29" applyFont="1" applyFill="1" applyBorder="1" applyAlignment="1">
      <alignment vertical="center"/>
    </xf>
    <xf numFmtId="164" fontId="8" fillId="0" borderId="4" xfId="29" applyFont="1" applyBorder="1" applyAlignment="1">
      <alignment horizontal="left" vertical="top"/>
    </xf>
    <xf numFmtId="164" fontId="8" fillId="6" borderId="4" xfId="29" applyFont="1" applyFill="1" applyBorder="1" applyAlignment="1">
      <alignment horizontal="left" vertical="top"/>
    </xf>
    <xf numFmtId="164" fontId="8" fillId="0" borderId="4" xfId="29" applyFont="1" applyBorder="1"/>
    <xf numFmtId="164" fontId="8" fillId="6" borderId="4" xfId="29" applyFont="1" applyFill="1" applyBorder="1" applyAlignment="1">
      <alignment horizontal="left" vertical="top" wrapText="1"/>
    </xf>
    <xf numFmtId="164" fontId="9" fillId="0" borderId="4" xfId="29" applyFont="1" applyBorder="1" applyAlignment="1">
      <alignment horizontal="left" vertical="top"/>
    </xf>
    <xf numFmtId="164" fontId="8" fillId="0" borderId="4" xfId="10" applyNumberFormat="1" applyFont="1" applyBorder="1" applyAlignment="1">
      <alignment horizontal="left" vertical="top"/>
    </xf>
    <xf numFmtId="10" fontId="8" fillId="0" borderId="0" xfId="40" applyNumberFormat="1" applyFont="1" applyBorder="1"/>
    <xf numFmtId="0" fontId="10" fillId="6" borderId="8" xfId="71" applyFont="1" applyFill="1" applyBorder="1" applyAlignment="1">
      <alignment vertical="center" wrapText="1"/>
    </xf>
    <xf numFmtId="43" fontId="10" fillId="0" borderId="0" xfId="14" applyNumberFormat="1" applyFont="1" applyFill="1">
      <alignment vertical="center"/>
    </xf>
    <xf numFmtId="2" fontId="10" fillId="0" borderId="0" xfId="14" applyNumberFormat="1" applyFont="1" applyFill="1">
      <alignment vertical="center"/>
    </xf>
    <xf numFmtId="164" fontId="8" fillId="0" borderId="4" xfId="29" applyFont="1" applyFill="1" applyBorder="1" applyAlignment="1">
      <alignment horizontal="left" vertical="center"/>
    </xf>
    <xf numFmtId="0" fontId="8" fillId="0" borderId="4" xfId="10" applyFont="1" applyFill="1" applyBorder="1" applyAlignment="1">
      <alignment horizontal="center" vertical="top"/>
    </xf>
    <xf numFmtId="2" fontId="8" fillId="0" borderId="4" xfId="10" applyNumberFormat="1" applyFont="1" applyFill="1" applyBorder="1"/>
    <xf numFmtId="164" fontId="8" fillId="0" borderId="4" xfId="29" applyFont="1" applyFill="1" applyBorder="1"/>
    <xf numFmtId="0" fontId="9" fillId="0" borderId="4" xfId="10" applyFont="1" applyFill="1" applyBorder="1" applyAlignment="1">
      <alignment horizontal="center" vertical="top"/>
    </xf>
    <xf numFmtId="0" fontId="9" fillId="0" borderId="0" xfId="10" applyFont="1" applyFill="1"/>
    <xf numFmtId="0" fontId="31" fillId="0" borderId="4" xfId="0" applyFont="1" applyFill="1" applyBorder="1"/>
    <xf numFmtId="164" fontId="8" fillId="0" borderId="4" xfId="29" applyFont="1" applyFill="1" applyBorder="1" applyAlignment="1">
      <alignment horizontal="left" vertical="top"/>
    </xf>
    <xf numFmtId="164" fontId="8" fillId="0" borderId="4" xfId="29" applyFont="1" applyFill="1" applyBorder="1" applyAlignment="1">
      <alignment horizontal="left" vertical="top" wrapText="1"/>
    </xf>
    <xf numFmtId="0" fontId="8" fillId="0" borderId="4" xfId="14" applyFont="1" applyFill="1" applyBorder="1" applyAlignment="1">
      <alignment horizontal="center" vertical="top" wrapText="1"/>
    </xf>
    <xf numFmtId="0" fontId="9" fillId="0" borderId="4" xfId="14" applyFont="1" applyFill="1" applyBorder="1" applyAlignment="1">
      <alignment vertical="top" wrapText="1"/>
    </xf>
    <xf numFmtId="164" fontId="9" fillId="0" borderId="4" xfId="14" applyNumberFormat="1" applyFont="1" applyFill="1" applyBorder="1">
      <alignment vertical="center"/>
    </xf>
    <xf numFmtId="164" fontId="9" fillId="0" borderId="4" xfId="29" applyFont="1" applyFill="1" applyBorder="1" applyAlignment="1">
      <alignment vertical="center"/>
    </xf>
    <xf numFmtId="2" fontId="8" fillId="0" borderId="4" xfId="14" applyNumberFormat="1" applyFont="1" applyFill="1" applyBorder="1">
      <alignment vertical="center"/>
    </xf>
    <xf numFmtId="164" fontId="8" fillId="0" borderId="4" xfId="14" applyNumberFormat="1" applyFont="1" applyFill="1" applyBorder="1">
      <alignment vertical="center"/>
    </xf>
    <xf numFmtId="164" fontId="9" fillId="0" borderId="4" xfId="14" applyNumberFormat="1" applyFont="1" applyBorder="1">
      <alignment vertical="center"/>
    </xf>
    <xf numFmtId="164" fontId="8" fillId="0" borderId="4" xfId="29" applyFont="1" applyFill="1" applyBorder="1" applyAlignment="1">
      <alignment horizontal="left"/>
    </xf>
    <xf numFmtId="164" fontId="8" fillId="0" borderId="4" xfId="29" applyFont="1" applyFill="1" applyBorder="1" applyAlignment="1" applyProtection="1">
      <alignment horizontal="left" vertical="center"/>
    </xf>
    <xf numFmtId="164" fontId="8" fillId="0" borderId="4" xfId="29" applyFont="1" applyFill="1" applyBorder="1" applyAlignment="1"/>
    <xf numFmtId="164" fontId="9" fillId="0" borderId="4" xfId="29" applyFont="1" applyFill="1" applyBorder="1" applyAlignment="1" applyProtection="1">
      <alignment horizontal="center" vertical="center" wrapText="1"/>
    </xf>
    <xf numFmtId="164" fontId="9" fillId="0" borderId="4" xfId="29" applyFont="1" applyFill="1" applyBorder="1"/>
    <xf numFmtId="164" fontId="9" fillId="0" borderId="4" xfId="29" applyFont="1" applyBorder="1"/>
    <xf numFmtId="0" fontId="8" fillId="0" borderId="0" xfId="10" applyFont="1" applyFill="1" applyAlignment="1">
      <alignment horizontal="center" vertical="center"/>
    </xf>
    <xf numFmtId="164" fontId="8" fillId="0" borderId="0" xfId="29" applyFont="1" applyFill="1" applyAlignment="1">
      <alignment horizontal="center" vertical="center"/>
    </xf>
    <xf numFmtId="10" fontId="35" fillId="6" borderId="4" xfId="40" applyNumberFormat="1" applyFont="1" applyFill="1" applyBorder="1"/>
    <xf numFmtId="164" fontId="10" fillId="0" borderId="0" xfId="14" applyNumberFormat="1" applyFont="1" applyFill="1">
      <alignment vertical="center"/>
    </xf>
    <xf numFmtId="10" fontId="9" fillId="0" borderId="4" xfId="70" applyNumberFormat="1" applyFont="1" applyFill="1" applyBorder="1" applyAlignment="1">
      <alignment vertical="center"/>
    </xf>
    <xf numFmtId="174" fontId="10" fillId="0" borderId="4" xfId="14" applyNumberFormat="1" applyFont="1" applyBorder="1">
      <alignment vertical="center"/>
    </xf>
    <xf numFmtId="176" fontId="8" fillId="0" borderId="4" xfId="14" applyNumberFormat="1" applyFont="1" applyBorder="1">
      <alignment vertical="center"/>
    </xf>
    <xf numFmtId="9" fontId="8" fillId="0" borderId="4" xfId="40" applyFont="1" applyBorder="1" applyAlignment="1">
      <alignment vertical="center"/>
    </xf>
    <xf numFmtId="9" fontId="8" fillId="0" borderId="4" xfId="69" applyNumberFormat="1" applyFont="1" applyBorder="1" applyAlignment="1">
      <alignment vertical="center"/>
    </xf>
    <xf numFmtId="0" fontId="54" fillId="0" borderId="11" xfId="15" applyFont="1" applyBorder="1" applyAlignment="1">
      <alignment horizontal="center" vertical="center"/>
    </xf>
    <xf numFmtId="0" fontId="54" fillId="7" borderId="4" xfId="10" applyFont="1" applyFill="1" applyBorder="1" applyAlignment="1">
      <alignment horizontal="center" vertical="center" wrapText="1"/>
    </xf>
    <xf numFmtId="0" fontId="52" fillId="0" borderId="10" xfId="10" applyFont="1" applyBorder="1" applyAlignment="1">
      <alignment horizontal="center" vertical="center"/>
    </xf>
    <xf numFmtId="0" fontId="54" fillId="5" borderId="10" xfId="10" applyFont="1" applyFill="1" applyBorder="1" applyAlignment="1">
      <alignment horizontal="left" vertical="center"/>
    </xf>
    <xf numFmtId="0" fontId="54" fillId="0" borderId="10" xfId="10" applyFont="1" applyBorder="1" applyAlignment="1">
      <alignment horizontal="center" vertical="center"/>
    </xf>
    <xf numFmtId="178" fontId="54" fillId="0" borderId="10" xfId="10" applyNumberFormat="1" applyFont="1" applyBorder="1" applyAlignment="1">
      <alignment horizontal="center" vertical="center"/>
    </xf>
    <xf numFmtId="178" fontId="54" fillId="0" borderId="10" xfId="10" applyNumberFormat="1" applyFont="1" applyBorder="1" applyAlignment="1">
      <alignment horizontal="center" vertical="center" wrapText="1"/>
    </xf>
    <xf numFmtId="0" fontId="54" fillId="0" borderId="10" xfId="10" applyFont="1" applyBorder="1" applyAlignment="1">
      <alignment horizontal="centerContinuous" vertical="center"/>
    </xf>
    <xf numFmtId="0" fontId="52" fillId="0" borderId="10" xfId="10" applyFont="1" applyBorder="1" applyAlignment="1">
      <alignment horizontal="centerContinuous" vertical="center"/>
    </xf>
    <xf numFmtId="0" fontId="54" fillId="6" borderId="14" xfId="10" applyFont="1" applyFill="1" applyBorder="1" applyAlignment="1">
      <alignment horizontal="center" vertical="center"/>
    </xf>
    <xf numFmtId="0" fontId="54" fillId="6" borderId="10" xfId="10" applyFont="1" applyFill="1" applyBorder="1" applyAlignment="1">
      <alignment horizontal="center" vertical="center"/>
    </xf>
    <xf numFmtId="0" fontId="52" fillId="0" borderId="0" xfId="10" applyFont="1" applyAlignment="1">
      <alignment vertical="center"/>
    </xf>
    <xf numFmtId="0" fontId="52" fillId="0" borderId="0" xfId="10" applyFont="1" applyAlignment="1">
      <alignment vertical="center" wrapText="1"/>
    </xf>
    <xf numFmtId="14" fontId="52" fillId="0" borderId="0" xfId="10" applyNumberFormat="1" applyFont="1" applyAlignment="1">
      <alignment horizontal="center" vertical="center" wrapText="1"/>
    </xf>
    <xf numFmtId="43" fontId="8" fillId="0" borderId="4" xfId="69" quotePrefix="1" applyFont="1" applyBorder="1" applyAlignment="1">
      <alignment vertical="center" wrapText="1"/>
    </xf>
    <xf numFmtId="10" fontId="8" fillId="0" borderId="4" xfId="70" quotePrefix="1" applyNumberFormat="1" applyFont="1" applyFill="1" applyBorder="1" applyAlignment="1">
      <alignment vertical="center" wrapText="1"/>
    </xf>
    <xf numFmtId="10" fontId="8" fillId="0" borderId="4" xfId="70" quotePrefix="1" applyNumberFormat="1" applyFont="1" applyBorder="1" applyAlignment="1">
      <alignment vertical="center" wrapText="1"/>
    </xf>
    <xf numFmtId="43" fontId="31" fillId="6" borderId="4" xfId="69" applyFont="1" applyFill="1" applyBorder="1" applyAlignment="1">
      <alignment vertical="center"/>
    </xf>
    <xf numFmtId="164" fontId="8" fillId="0" borderId="4" xfId="29" quotePrefix="1" applyFont="1" applyFill="1" applyBorder="1" applyAlignment="1">
      <alignment horizontal="left" vertical="center"/>
    </xf>
    <xf numFmtId="164" fontId="8" fillId="0" borderId="5" xfId="29" applyFont="1" applyFill="1" applyBorder="1" applyAlignment="1">
      <alignment vertical="center"/>
    </xf>
    <xf numFmtId="164" fontId="8" fillId="0" borderId="8" xfId="29" applyFont="1" applyFill="1" applyBorder="1" applyAlignment="1">
      <alignment vertical="center"/>
    </xf>
    <xf numFmtId="0" fontId="9" fillId="0" borderId="4" xfId="14" applyFont="1" applyFill="1" applyBorder="1" applyAlignment="1">
      <alignment horizontal="left" vertical="center"/>
    </xf>
    <xf numFmtId="43" fontId="8" fillId="0" borderId="4" xfId="69" applyFont="1" applyBorder="1" applyAlignment="1">
      <alignment horizontal="center" vertical="center"/>
    </xf>
    <xf numFmtId="43" fontId="9" fillId="0" borderId="4" xfId="69" applyFont="1" applyBorder="1" applyAlignment="1">
      <alignment horizontal="center" vertical="center"/>
    </xf>
    <xf numFmtId="10" fontId="8" fillId="0" borderId="4" xfId="70" applyNumberFormat="1" applyFont="1" applyFill="1" applyBorder="1" applyAlignment="1">
      <alignment vertical="center"/>
    </xf>
    <xf numFmtId="0" fontId="9" fillId="0" borderId="0" xfId="10" applyFont="1" applyAlignment="1">
      <alignment vertical="center"/>
    </xf>
    <xf numFmtId="0" fontId="62" fillId="0" borderId="0" xfId="0" applyFont="1" applyFill="1" applyBorder="1"/>
    <xf numFmtId="0" fontId="0" fillId="0" borderId="0" xfId="0" applyBorder="1"/>
    <xf numFmtId="2" fontId="0" fillId="0" borderId="0" xfId="0" applyNumberFormat="1"/>
    <xf numFmtId="174" fontId="0" fillId="0" borderId="0" xfId="0" applyNumberFormat="1" applyBorder="1"/>
    <xf numFmtId="10" fontId="8" fillId="0" borderId="0" xfId="10" applyNumberFormat="1" applyFont="1" applyFill="1" applyAlignment="1">
      <alignment horizontal="center" vertical="center"/>
    </xf>
    <xf numFmtId="43" fontId="47" fillId="0" borderId="0" xfId="14" applyNumberFormat="1" applyFont="1" applyFill="1">
      <alignment vertical="center"/>
    </xf>
    <xf numFmtId="164" fontId="47" fillId="0" borderId="0" xfId="14" applyNumberFormat="1" applyFont="1" applyFill="1">
      <alignment vertical="center"/>
    </xf>
    <xf numFmtId="164" fontId="8" fillId="0" borderId="0" xfId="29" applyFont="1" applyFill="1"/>
    <xf numFmtId="43" fontId="8" fillId="0" borderId="0" xfId="10" applyNumberFormat="1" applyFont="1" applyFill="1"/>
    <xf numFmtId="0" fontId="8" fillId="0" borderId="4" xfId="10" applyFont="1" applyFill="1" applyBorder="1" applyAlignment="1">
      <alignment horizontal="left" vertical="center" wrapText="1"/>
    </xf>
    <xf numFmtId="0" fontId="9" fillId="0" borderId="7" xfId="14" applyFont="1" applyFill="1" applyBorder="1" applyAlignment="1">
      <alignment horizontal="center" vertical="center"/>
    </xf>
    <xf numFmtId="0" fontId="8" fillId="0" borderId="0" xfId="10" applyFont="1" applyFill="1" applyBorder="1" applyAlignment="1">
      <alignment horizontal="left"/>
    </xf>
    <xf numFmtId="43" fontId="8" fillId="0" borderId="0" xfId="14" applyNumberFormat="1" applyFont="1" applyFill="1">
      <alignment vertical="center"/>
    </xf>
    <xf numFmtId="0" fontId="0" fillId="0" borderId="0" xfId="0" applyFill="1"/>
    <xf numFmtId="10" fontId="8" fillId="0" borderId="0" xfId="40" applyNumberFormat="1" applyFont="1" applyFill="1" applyBorder="1"/>
    <xf numFmtId="0" fontId="9" fillId="0" borderId="0" xfId="10" applyFont="1" applyBorder="1" applyAlignment="1">
      <alignment horizontal="center" vertical="center"/>
    </xf>
    <xf numFmtId="0" fontId="34" fillId="6" borderId="0" xfId="10" applyFont="1" applyFill="1" applyBorder="1" applyAlignment="1">
      <alignment horizontal="left" vertical="center"/>
    </xf>
    <xf numFmtId="0" fontId="37" fillId="6" borderId="0" xfId="10" applyFont="1" applyFill="1" applyBorder="1" applyAlignment="1">
      <alignment horizontal="left" vertical="center"/>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9" fillId="0" borderId="0" xfId="10" applyFont="1" applyAlignment="1">
      <alignment horizontal="left"/>
    </xf>
    <xf numFmtId="10" fontId="9" fillId="0" borderId="4" xfId="14" applyNumberFormat="1" applyFont="1" applyFill="1" applyBorder="1" applyAlignment="1">
      <alignment vertical="center"/>
    </xf>
    <xf numFmtId="2" fontId="9" fillId="0" borderId="4" xfId="14" applyNumberFormat="1" applyFont="1" applyFill="1" applyBorder="1" applyAlignment="1">
      <alignment vertical="center"/>
    </xf>
    <xf numFmtId="164" fontId="9" fillId="0" borderId="4" xfId="29" applyFont="1" applyFill="1" applyBorder="1" applyAlignment="1">
      <alignment horizontal="center" vertical="center"/>
    </xf>
    <xf numFmtId="0" fontId="30" fillId="7" borderId="4" xfId="10" applyFont="1" applyFill="1" applyBorder="1" applyAlignment="1">
      <alignment horizontal="center" vertical="center" wrapText="1"/>
    </xf>
    <xf numFmtId="164" fontId="8" fillId="0" borderId="4" xfId="14" applyNumberFormat="1" applyFont="1" applyFill="1" applyBorder="1" applyAlignment="1">
      <alignment horizontal="left" vertical="center"/>
    </xf>
    <xf numFmtId="164" fontId="8" fillId="0" borderId="4" xfId="29" applyFont="1" applyBorder="1" applyAlignment="1">
      <alignment vertical="top" wrapText="1"/>
    </xf>
    <xf numFmtId="0" fontId="9" fillId="4" borderId="10"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9" fillId="4" borderId="4" xfId="14" applyFont="1" applyFill="1" applyBorder="1" applyAlignment="1">
      <alignment horizontal="center" vertical="center" wrapText="1"/>
    </xf>
    <xf numFmtId="164" fontId="8" fillId="0" borderId="4" xfId="29" applyFont="1" applyFill="1" applyBorder="1" applyAlignment="1">
      <alignment horizontal="center" vertical="center"/>
    </xf>
    <xf numFmtId="0" fontId="41" fillId="0" borderId="0" xfId="14" applyFont="1" applyAlignment="1">
      <alignment horizontal="left" vertical="center"/>
    </xf>
    <xf numFmtId="0" fontId="9" fillId="4" borderId="4" xfId="10" applyFont="1" applyFill="1" applyBorder="1" applyAlignment="1">
      <alignment horizontal="center" vertical="center" wrapText="1"/>
    </xf>
    <xf numFmtId="0" fontId="9" fillId="0" borderId="0" xfId="10" applyFont="1" applyFill="1" applyBorder="1" applyAlignment="1">
      <alignment vertical="center"/>
    </xf>
    <xf numFmtId="43" fontId="10" fillId="0" borderId="4" xfId="69" applyFont="1" applyBorder="1" applyAlignment="1">
      <alignment horizontal="right" vertical="center"/>
    </xf>
    <xf numFmtId="43" fontId="53" fillId="0" borderId="4" xfId="69" applyFont="1" applyBorder="1" applyAlignment="1">
      <alignment horizontal="right" vertical="center"/>
    </xf>
    <xf numFmtId="43" fontId="53" fillId="0" borderId="4" xfId="69" applyFont="1" applyFill="1" applyBorder="1" applyAlignment="1">
      <alignment vertical="center"/>
    </xf>
    <xf numFmtId="43" fontId="10" fillId="0" borderId="4" xfId="69" applyFont="1" applyFill="1" applyBorder="1" applyAlignment="1">
      <alignment horizontal="center" vertical="center"/>
    </xf>
    <xf numFmtId="10" fontId="8" fillId="14" borderId="0" xfId="40" applyNumberFormat="1" applyFont="1" applyFill="1" applyBorder="1"/>
    <xf numFmtId="0" fontId="9" fillId="4" borderId="4" xfId="14" applyFont="1" applyFill="1" applyBorder="1" applyAlignment="1">
      <alignment horizontal="center" vertical="center"/>
    </xf>
    <xf numFmtId="0" fontId="9" fillId="4" borderId="8"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4"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4" borderId="4" xfId="31" applyFont="1" applyFill="1" applyBorder="1" applyAlignment="1">
      <alignment horizontal="center" vertical="center" wrapText="1"/>
    </xf>
    <xf numFmtId="0" fontId="9" fillId="4" borderId="4" xfId="14" applyFont="1" applyFill="1" applyBorder="1" applyAlignment="1">
      <alignment horizontal="center" vertical="center"/>
    </xf>
    <xf numFmtId="0" fontId="9" fillId="4" borderId="8" xfId="14" applyFont="1" applyFill="1" applyBorder="1" applyAlignment="1">
      <alignment horizontal="center" vertical="center" wrapText="1"/>
    </xf>
    <xf numFmtId="0" fontId="9" fillId="4" borderId="4" xfId="14" applyFont="1" applyFill="1" applyBorder="1" applyAlignment="1">
      <alignment horizontal="center" vertical="center" wrapText="1"/>
    </xf>
    <xf numFmtId="0" fontId="9" fillId="14" borderId="0" xfId="10" applyFont="1" applyFill="1" applyBorder="1" applyAlignment="1">
      <alignment vertical="center"/>
    </xf>
    <xf numFmtId="0" fontId="8" fillId="14" borderId="0" xfId="10" applyFont="1" applyFill="1" applyAlignment="1">
      <alignment vertical="center"/>
    </xf>
    <xf numFmtId="0" fontId="8" fillId="14" borderId="0" xfId="10" applyFont="1" applyFill="1" applyBorder="1" applyAlignment="1">
      <alignment vertical="center"/>
    </xf>
    <xf numFmtId="0" fontId="9" fillId="7" borderId="8" xfId="14" applyFont="1" applyFill="1" applyBorder="1" applyAlignment="1">
      <alignment vertical="center" wrapText="1"/>
    </xf>
    <xf numFmtId="0" fontId="9" fillId="0" borderId="0" xfId="14" applyFont="1" applyFill="1" applyBorder="1" applyAlignment="1">
      <alignment horizontal="center" vertical="center" wrapText="1"/>
    </xf>
    <xf numFmtId="0" fontId="9" fillId="0" borderId="0" xfId="10" applyFont="1" applyFill="1" applyBorder="1"/>
    <xf numFmtId="0" fontId="9" fillId="14" borderId="4" xfId="14" applyFont="1" applyFill="1" applyBorder="1" applyAlignment="1">
      <alignment horizontal="center" vertical="center" wrapText="1"/>
    </xf>
    <xf numFmtId="0" fontId="8" fillId="14" borderId="0" xfId="68" applyFont="1" applyFill="1">
      <alignment vertical="center"/>
    </xf>
    <xf numFmtId="0" fontId="9" fillId="14" borderId="0" xfId="31" applyFont="1" applyFill="1" applyAlignment="1">
      <alignment horizontal="left" vertical="top"/>
    </xf>
    <xf numFmtId="0" fontId="8" fillId="6" borderId="4" xfId="69" applyNumberFormat="1" applyFont="1" applyFill="1" applyBorder="1" applyAlignment="1">
      <alignment vertical="center"/>
    </xf>
    <xf numFmtId="0" fontId="8" fillId="0" borderId="4" xfId="69" applyNumberFormat="1" applyFont="1" applyBorder="1" applyAlignment="1">
      <alignment vertical="center"/>
    </xf>
    <xf numFmtId="0" fontId="35" fillId="16" borderId="4" xfId="69" applyNumberFormat="1" applyFont="1" applyFill="1" applyBorder="1"/>
    <xf numFmtId="176" fontId="8" fillId="14" borderId="4" xfId="69" applyNumberFormat="1" applyFont="1" applyFill="1" applyBorder="1" applyAlignment="1" applyProtection="1">
      <alignment horizontal="left"/>
    </xf>
    <xf numFmtId="0" fontId="8" fillId="0" borderId="4" xfId="69" applyNumberFormat="1" applyFont="1" applyFill="1" applyBorder="1" applyAlignment="1">
      <alignment vertical="center"/>
    </xf>
    <xf numFmtId="0" fontId="10" fillId="0" borderId="4" xfId="14" applyNumberFormat="1" applyFont="1" applyBorder="1">
      <alignment vertical="center"/>
    </xf>
    <xf numFmtId="2" fontId="10" fillId="0" borderId="4" xfId="14" applyNumberFormat="1" applyFont="1" applyFill="1" applyBorder="1">
      <alignment vertical="center"/>
    </xf>
    <xf numFmtId="43" fontId="10" fillId="0" borderId="4" xfId="14" applyNumberFormat="1" applyFont="1" applyFill="1" applyBorder="1">
      <alignment vertical="center"/>
    </xf>
    <xf numFmtId="9" fontId="10" fillId="0" borderId="4" xfId="14" applyNumberFormat="1" applyFont="1" applyFill="1" applyBorder="1">
      <alignment vertical="center"/>
    </xf>
    <xf numFmtId="0" fontId="9" fillId="0" borderId="0" xfId="10" applyFont="1" applyFill="1" applyBorder="1" applyAlignment="1">
      <alignment horizontal="center" vertical="top"/>
    </xf>
    <xf numFmtId="0" fontId="9" fillId="14" borderId="4" xfId="10" applyFont="1" applyFill="1" applyBorder="1" applyAlignment="1">
      <alignment horizontal="center" vertical="center" wrapText="1"/>
    </xf>
    <xf numFmtId="0" fontId="9" fillId="9" borderId="4" xfId="10" applyFont="1" applyFill="1" applyBorder="1" applyAlignment="1">
      <alignment horizontal="center" vertical="center" wrapText="1"/>
    </xf>
    <xf numFmtId="0" fontId="8" fillId="0" borderId="0" xfId="14" applyNumberFormat="1" applyFont="1" applyFill="1">
      <alignment vertical="center"/>
    </xf>
    <xf numFmtId="0" fontId="9" fillId="0" borderId="0" xfId="14" applyFont="1" applyFill="1" applyBorder="1" applyAlignment="1">
      <alignment horizontal="center" vertical="center"/>
    </xf>
    <xf numFmtId="43" fontId="8" fillId="0" borderId="0" xfId="14" applyNumberFormat="1" applyFont="1" applyFill="1" applyBorder="1">
      <alignment vertical="center"/>
    </xf>
    <xf numFmtId="43" fontId="8" fillId="0" borderId="0" xfId="69" applyFont="1" applyFill="1" applyBorder="1"/>
    <xf numFmtId="10" fontId="8" fillId="0" borderId="0" xfId="14" applyNumberFormat="1" applyFont="1" applyFill="1" applyBorder="1">
      <alignment vertical="center"/>
    </xf>
    <xf numFmtId="2" fontId="9" fillId="0" borderId="0" xfId="14" applyNumberFormat="1" applyFont="1" applyFill="1" applyBorder="1" applyAlignment="1">
      <alignment vertical="center"/>
    </xf>
    <xf numFmtId="164" fontId="8" fillId="0" borderId="4" xfId="29" quotePrefix="1" applyFont="1" applyFill="1" applyBorder="1" applyAlignment="1">
      <alignment vertical="center"/>
    </xf>
    <xf numFmtId="9" fontId="8" fillId="0" borderId="4" xfId="70" quotePrefix="1" applyNumberFormat="1" applyFont="1" applyBorder="1" applyAlignment="1">
      <alignment vertical="center" wrapText="1"/>
    </xf>
    <xf numFmtId="2" fontId="31" fillId="0" borderId="4" xfId="0" applyNumberFormat="1" applyFont="1" applyBorder="1"/>
    <xf numFmtId="4" fontId="8" fillId="0" borderId="4" xfId="69" quotePrefix="1" applyNumberFormat="1" applyFont="1" applyBorder="1" applyAlignment="1">
      <alignment vertical="center" wrapText="1"/>
    </xf>
    <xf numFmtId="0" fontId="31" fillId="0" borderId="4" xfId="0" applyFont="1" applyBorder="1"/>
    <xf numFmtId="0" fontId="0" fillId="0" borderId="5" xfId="0" applyFill="1" applyBorder="1"/>
    <xf numFmtId="0" fontId="0" fillId="0" borderId="4" xfId="0" applyFill="1" applyBorder="1"/>
    <xf numFmtId="43" fontId="8" fillId="0" borderId="8" xfId="69" applyFont="1" applyBorder="1" applyAlignment="1">
      <alignment vertical="top" wrapText="1"/>
    </xf>
    <xf numFmtId="0" fontId="8" fillId="0" borderId="7" xfId="14" applyFont="1" applyBorder="1" applyAlignment="1">
      <alignment vertical="top" wrapText="1"/>
    </xf>
    <xf numFmtId="2" fontId="0" fillId="0" borderId="4" xfId="0" applyNumberFormat="1" applyFont="1" applyFill="1" applyBorder="1" applyAlignment="1">
      <alignment horizontal="right" vertical="center"/>
    </xf>
    <xf numFmtId="164" fontId="8" fillId="0" borderId="4" xfId="29" quotePrefix="1" applyNumberFormat="1" applyFont="1" applyFill="1" applyBorder="1" applyAlignment="1">
      <alignment horizontal="left" vertical="center"/>
    </xf>
    <xf numFmtId="43" fontId="13" fillId="5" borderId="4" xfId="69" applyNumberFormat="1" applyFont="1" applyFill="1" applyBorder="1" applyAlignment="1">
      <alignment vertical="center"/>
    </xf>
    <xf numFmtId="9" fontId="8" fillId="0" borderId="4" xfId="69" applyNumberFormat="1" applyFont="1" applyFill="1" applyBorder="1" applyAlignment="1" applyProtection="1">
      <alignment vertical="center" wrapText="1"/>
    </xf>
    <xf numFmtId="0" fontId="0" fillId="0" borderId="0" xfId="0" applyFill="1" applyAlignment="1">
      <alignment horizontal="left" indent="2"/>
    </xf>
    <xf numFmtId="43" fontId="9" fillId="0" borderId="4" xfId="69" applyNumberFormat="1" applyFont="1" applyFill="1" applyBorder="1" applyAlignment="1">
      <alignment vertical="center"/>
    </xf>
    <xf numFmtId="0" fontId="9" fillId="9" borderId="4" xfId="14" applyFont="1" applyFill="1" applyBorder="1" applyAlignment="1">
      <alignment horizontal="center" vertical="center" wrapText="1"/>
    </xf>
    <xf numFmtId="0" fontId="9" fillId="0" borderId="0" xfId="14" applyFont="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9" fillId="4" borderId="4" xfId="14" quotePrefix="1" applyFont="1" applyFill="1" applyBorder="1" applyAlignment="1">
      <alignment horizontal="center" vertical="center" wrapText="1"/>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4" borderId="4" xfId="31" applyFont="1" applyFill="1" applyBorder="1" applyAlignment="1">
      <alignment horizontal="center" vertical="center" wrapText="1"/>
    </xf>
    <xf numFmtId="0" fontId="9" fillId="4" borderId="4" xfId="10" applyFont="1" applyFill="1" applyBorder="1" applyAlignment="1">
      <alignment horizontal="center"/>
    </xf>
    <xf numFmtId="0" fontId="9" fillId="4" borderId="4" xfId="10" applyFont="1" applyFill="1" applyBorder="1" applyAlignment="1">
      <alignment horizontal="center" vertical="top" wrapText="1"/>
    </xf>
    <xf numFmtId="0" fontId="8" fillId="0" borderId="0" xfId="10" applyFont="1" applyAlignment="1">
      <alignment horizontal="left" vertical="center" wrapText="1"/>
    </xf>
    <xf numFmtId="0" fontId="8" fillId="0" borderId="4" xfId="10" applyFont="1" applyBorder="1" applyAlignment="1">
      <alignment horizontal="center" vertical="top" wrapText="1"/>
    </xf>
    <xf numFmtId="0" fontId="8" fillId="0" borderId="0" xfId="10" applyFont="1" applyAlignment="1">
      <alignment horizontal="centerContinuous"/>
    </xf>
    <xf numFmtId="0" fontId="9" fillId="0" borderId="0" xfId="10" applyFont="1" applyAlignment="1">
      <alignment horizontal="center" vertical="center"/>
    </xf>
    <xf numFmtId="0" fontId="8" fillId="0" borderId="0" xfId="71" applyFont="1"/>
    <xf numFmtId="0" fontId="8" fillId="6" borderId="4" xfId="10" applyFont="1" applyFill="1" applyBorder="1" applyAlignment="1">
      <alignment horizontal="left" vertical="top"/>
    </xf>
    <xf numFmtId="164" fontId="8" fillId="0" borderId="4" xfId="10" applyNumberFormat="1" applyFont="1" applyBorder="1"/>
    <xf numFmtId="43" fontId="8" fillId="0" borderId="4" xfId="10" applyNumberFormat="1" applyFont="1" applyBorder="1"/>
    <xf numFmtId="0" fontId="8" fillId="6" borderId="4" xfId="10" applyFont="1" applyFill="1" applyBorder="1" applyAlignment="1">
      <alignment horizontal="left" vertical="top" wrapText="1"/>
    </xf>
    <xf numFmtId="0" fontId="8" fillId="6" borderId="4" xfId="10" applyFont="1" applyFill="1" applyBorder="1" applyAlignment="1">
      <alignment vertical="top"/>
    </xf>
    <xf numFmtId="0" fontId="9" fillId="6" borderId="4" xfId="10" applyFont="1" applyFill="1" applyBorder="1" applyAlignment="1">
      <alignment horizontal="left" vertical="top"/>
    </xf>
    <xf numFmtId="164" fontId="9" fillId="0" borderId="4" xfId="10" applyNumberFormat="1" applyFont="1" applyBorder="1" applyAlignment="1">
      <alignment horizontal="left" vertical="top"/>
    </xf>
    <xf numFmtId="0" fontId="9" fillId="0" borderId="0" xfId="10" applyFont="1" applyAlignment="1">
      <alignment vertical="center" wrapText="1"/>
    </xf>
    <xf numFmtId="0" fontId="9" fillId="14" borderId="0" xfId="10" applyFont="1" applyFill="1" applyAlignment="1">
      <alignment horizontal="left" vertical="top"/>
    </xf>
    <xf numFmtId="0" fontId="27" fillId="0" borderId="0" xfId="10" applyFont="1"/>
    <xf numFmtId="0" fontId="8" fillId="6" borderId="0" xfId="10" applyFont="1" applyFill="1"/>
    <xf numFmtId="0" fontId="8" fillId="0" borderId="11" xfId="71" applyFont="1" applyBorder="1"/>
    <xf numFmtId="0" fontId="8" fillId="0" borderId="16" xfId="71" applyFont="1" applyBorder="1"/>
    <xf numFmtId="0" fontId="9" fillId="4" borderId="4" xfId="71" applyFont="1" applyFill="1" applyBorder="1" applyAlignment="1">
      <alignment horizontal="center" vertical="top" wrapText="1"/>
    </xf>
    <xf numFmtId="0" fontId="8" fillId="0" borderId="0" xfId="71" applyFont="1" applyAlignment="1">
      <alignment vertical="top" wrapText="1"/>
    </xf>
    <xf numFmtId="0" fontId="8" fillId="0" borderId="0" xfId="10" applyFont="1" applyAlignment="1">
      <alignment horizontal="center" vertical="center" wrapText="1"/>
    </xf>
    <xf numFmtId="2" fontId="8" fillId="0" borderId="0" xfId="10" applyNumberFormat="1" applyFont="1" applyAlignment="1">
      <alignment horizontal="center" vertical="center" wrapText="1"/>
    </xf>
    <xf numFmtId="14" fontId="8" fillId="0" borderId="0" xfId="71" applyNumberFormat="1" applyFont="1"/>
    <xf numFmtId="14" fontId="8" fillId="0" borderId="0" xfId="10" applyNumberFormat="1" applyFont="1" applyAlignment="1">
      <alignment horizontal="center" vertical="center" wrapText="1"/>
    </xf>
    <xf numFmtId="2" fontId="8" fillId="0" borderId="0" xfId="71" applyNumberFormat="1" applyFont="1"/>
    <xf numFmtId="0" fontId="8" fillId="0" borderId="0" xfId="71" applyFont="1" applyAlignment="1">
      <alignment vertical="top"/>
    </xf>
    <xf numFmtId="0" fontId="8" fillId="0" borderId="0" xfId="71" applyFont="1" applyAlignment="1">
      <alignment vertical="center" wrapText="1"/>
    </xf>
    <xf numFmtId="0" fontId="9" fillId="0" borderId="0" xfId="71" applyFont="1" applyAlignment="1">
      <alignment vertical="top"/>
    </xf>
    <xf numFmtId="0" fontId="9" fillId="4" borderId="4" xfId="71" applyFont="1" applyFill="1" applyBorder="1" applyAlignment="1">
      <alignment horizontal="center" vertical="center"/>
    </xf>
    <xf numFmtId="0" fontId="9" fillId="4" borderId="4" xfId="71" applyFont="1" applyFill="1" applyBorder="1" applyAlignment="1">
      <alignment horizontal="center" vertical="center" wrapText="1"/>
    </xf>
    <xf numFmtId="0" fontId="9" fillId="4" borderId="4" xfId="71" applyFont="1" applyFill="1" applyBorder="1" applyAlignment="1">
      <alignment horizontal="left" vertical="center" wrapText="1"/>
    </xf>
    <xf numFmtId="0" fontId="8" fillId="0" borderId="0" xfId="71" applyFont="1" applyAlignment="1">
      <alignment horizontal="center" vertical="center"/>
    </xf>
    <xf numFmtId="0" fontId="9" fillId="0" borderId="4" xfId="71" applyFont="1" applyBorder="1" applyAlignment="1">
      <alignment horizontal="justify" vertical="top"/>
    </xf>
    <xf numFmtId="0" fontId="8" fillId="0" borderId="4" xfId="71" applyFont="1" applyBorder="1" applyAlignment="1">
      <alignment horizontal="justify" vertical="top"/>
    </xf>
    <xf numFmtId="0" fontId="8" fillId="0" borderId="0" xfId="35" applyFont="1" applyAlignment="1">
      <alignment vertical="center"/>
    </xf>
    <xf numFmtId="0" fontId="8" fillId="0" borderId="11" xfId="35" applyFont="1" applyBorder="1" applyAlignment="1">
      <alignment vertical="center" wrapText="1"/>
    </xf>
    <xf numFmtId="0" fontId="8" fillId="0" borderId="11" xfId="35" applyFont="1" applyBorder="1"/>
    <xf numFmtId="0" fontId="8" fillId="0" borderId="0" xfId="35" applyFont="1"/>
    <xf numFmtId="2" fontId="8" fillId="0" borderId="0" xfId="35" applyNumberFormat="1" applyFont="1"/>
    <xf numFmtId="0" fontId="8" fillId="0" borderId="0" xfId="35" applyFont="1" applyAlignment="1">
      <alignment wrapText="1"/>
    </xf>
    <xf numFmtId="0" fontId="8" fillId="0" borderId="0" xfId="71" applyFont="1" applyAlignment="1">
      <alignment vertical="center"/>
    </xf>
    <xf numFmtId="0" fontId="9" fillId="0" borderId="0" xfId="71" applyFont="1" applyAlignment="1">
      <alignment vertical="center"/>
    </xf>
    <xf numFmtId="0" fontId="8" fillId="0" borderId="0" xfId="35" applyFont="1" applyAlignment="1">
      <alignment vertical="center" wrapText="1"/>
    </xf>
    <xf numFmtId="0" fontId="9" fillId="0" borderId="0" xfId="35" applyFont="1" applyAlignment="1">
      <alignment horizontal="right" wrapText="1"/>
    </xf>
    <xf numFmtId="0" fontId="8" fillId="0" borderId="0" xfId="35" applyFont="1" applyAlignment="1">
      <alignment horizontal="center"/>
    </xf>
    <xf numFmtId="0" fontId="8" fillId="0" borderId="0" xfId="35" applyFont="1" applyAlignment="1">
      <alignment horizontal="center" vertical="center"/>
    </xf>
    <xf numFmtId="0" fontId="9" fillId="4" borderId="4" xfId="35" applyFont="1" applyFill="1" applyBorder="1" applyAlignment="1">
      <alignment horizontal="center" vertical="center" wrapText="1"/>
    </xf>
    <xf numFmtId="0" fontId="8" fillId="0" borderId="0" xfId="35" applyFont="1" applyAlignment="1">
      <alignment horizontal="center" vertical="center" wrapText="1"/>
    </xf>
    <xf numFmtId="2" fontId="9" fillId="4" borderId="4" xfId="35" applyNumberFormat="1" applyFont="1" applyFill="1" applyBorder="1" applyAlignment="1">
      <alignment horizontal="center" vertical="center" wrapText="1"/>
    </xf>
    <xf numFmtId="168" fontId="9" fillId="0" borderId="4" xfId="35" quotePrefix="1" applyNumberFormat="1" applyFont="1" applyBorder="1" applyAlignment="1">
      <alignment horizontal="center" vertical="center" wrapText="1"/>
    </xf>
    <xf numFmtId="0" fontId="9" fillId="0" borderId="4" xfId="35" applyFont="1" applyBorder="1" applyAlignment="1">
      <alignment horizontal="justify" vertical="center" wrapText="1"/>
    </xf>
    <xf numFmtId="0" fontId="9" fillId="0" borderId="0" xfId="35" applyFont="1"/>
    <xf numFmtId="168" fontId="8" fillId="0" borderId="4" xfId="35" applyNumberFormat="1" applyFont="1" applyBorder="1" applyAlignment="1">
      <alignment horizontal="center" vertical="center"/>
    </xf>
    <xf numFmtId="0" fontId="8" fillId="0" borderId="4" xfId="35" applyFont="1" applyBorder="1" applyAlignment="1">
      <alignment vertical="center" wrapText="1"/>
    </xf>
    <xf numFmtId="0" fontId="8" fillId="0" borderId="4" xfId="78" applyFont="1" applyBorder="1" applyAlignment="1">
      <alignment vertical="center" wrapText="1"/>
    </xf>
    <xf numFmtId="0" fontId="8" fillId="0" borderId="4" xfId="35" applyFont="1" applyBorder="1" applyAlignment="1">
      <alignment horizontal="center" vertical="center"/>
    </xf>
    <xf numFmtId="168" fontId="9" fillId="0" borderId="4" xfId="35" applyNumberFormat="1" applyFont="1" applyBorder="1" applyAlignment="1">
      <alignment horizontal="center" vertical="center"/>
    </xf>
    <xf numFmtId="0" fontId="9" fillId="0" borderId="4" xfId="78" applyFont="1" applyBorder="1" applyAlignment="1">
      <alignment vertical="center" wrapText="1"/>
    </xf>
    <xf numFmtId="168" fontId="9" fillId="0" borderId="4" xfId="71" applyNumberFormat="1" applyFont="1" applyBorder="1" applyAlignment="1">
      <alignment horizontal="center" vertical="center"/>
    </xf>
    <xf numFmtId="168" fontId="8" fillId="0" borderId="4" xfId="71" applyNumberFormat="1" applyFont="1" applyBorder="1" applyAlignment="1">
      <alignment horizontal="center" vertical="center"/>
    </xf>
    <xf numFmtId="0" fontId="8" fillId="0" borderId="4" xfId="71" applyFont="1" applyBorder="1" applyAlignment="1">
      <alignment vertical="center" wrapText="1"/>
    </xf>
    <xf numFmtId="10" fontId="9" fillId="0" borderId="0" xfId="40" applyNumberFormat="1" applyFont="1" applyFill="1" applyBorder="1"/>
    <xf numFmtId="0" fontId="9" fillId="0" borderId="4" xfId="71" applyFont="1" applyBorder="1" applyAlignment="1">
      <alignment vertical="center" wrapText="1"/>
    </xf>
    <xf numFmtId="0" fontId="8" fillId="0" borderId="4" xfId="71" applyFont="1" applyBorder="1" applyAlignment="1">
      <alignment horizontal="center" vertical="center"/>
    </xf>
    <xf numFmtId="0" fontId="9" fillId="0" borderId="4" xfId="78" applyFont="1" applyBorder="1" applyAlignment="1">
      <alignment horizontal="justify" vertical="center" wrapText="1"/>
    </xf>
    <xf numFmtId="0" fontId="9" fillId="0" borderId="4" xfId="35" applyFont="1" applyBorder="1" applyAlignment="1">
      <alignment wrapText="1"/>
    </xf>
    <xf numFmtId="2" fontId="8" fillId="0" borderId="4" xfId="71" applyNumberFormat="1" applyFont="1" applyBorder="1" applyAlignment="1">
      <alignment horizontal="center" vertical="center"/>
    </xf>
    <xf numFmtId="2" fontId="9" fillId="0" borderId="4" xfId="71" applyNumberFormat="1" applyFont="1" applyBorder="1" applyAlignment="1">
      <alignment horizontal="center" vertical="center"/>
    </xf>
    <xf numFmtId="164" fontId="8" fillId="0" borderId="0" xfId="35" applyNumberFormat="1" applyFont="1"/>
    <xf numFmtId="0" fontId="8" fillId="0" borderId="0" xfId="34" applyFont="1" applyAlignment="1">
      <alignment wrapText="1"/>
    </xf>
    <xf numFmtId="0" fontId="8" fillId="0" borderId="11" xfId="34" applyFont="1" applyBorder="1" applyAlignment="1">
      <alignment wrapText="1"/>
    </xf>
    <xf numFmtId="0" fontId="8" fillId="0" borderId="0" xfId="34" applyFont="1" applyAlignment="1">
      <alignment horizontal="center" wrapText="1"/>
    </xf>
    <xf numFmtId="0" fontId="9" fillId="0" borderId="0" xfId="71" applyFont="1" applyAlignment="1">
      <alignment horizontal="center" vertical="center"/>
    </xf>
    <xf numFmtId="0" fontId="9" fillId="7" borderId="4" xfId="71" applyFont="1" applyFill="1" applyBorder="1" applyAlignment="1">
      <alignment horizontal="center" vertical="center" wrapText="1"/>
    </xf>
    <xf numFmtId="1" fontId="9" fillId="7" borderId="4" xfId="71" applyNumberFormat="1" applyFont="1" applyFill="1" applyBorder="1" applyAlignment="1">
      <alignment horizontal="center" vertical="center" wrapText="1"/>
    </xf>
    <xf numFmtId="0" fontId="8" fillId="0" borderId="20" xfId="71" applyFont="1" applyBorder="1" applyAlignment="1">
      <alignment horizontal="center" vertical="center"/>
    </xf>
    <xf numFmtId="0" fontId="9" fillId="0" borderId="0" xfId="34" applyFont="1" applyAlignment="1">
      <alignment wrapText="1"/>
    </xf>
    <xf numFmtId="0" fontId="8" fillId="0" borderId="23" xfId="71" applyFont="1" applyBorder="1" applyAlignment="1">
      <alignment vertical="center"/>
    </xf>
    <xf numFmtId="0" fontId="8" fillId="0" borderId="0" xfId="34" applyFont="1" applyAlignment="1">
      <alignment vertical="center" wrapText="1"/>
    </xf>
    <xf numFmtId="2" fontId="8" fillId="0" borderId="0" xfId="34" applyNumberFormat="1" applyFont="1" applyAlignment="1">
      <alignment wrapText="1"/>
    </xf>
    <xf numFmtId="181" fontId="8" fillId="0" borderId="0" xfId="34" applyNumberFormat="1" applyFont="1" applyAlignment="1">
      <alignment horizontal="center" wrapText="1"/>
    </xf>
    <xf numFmtId="2" fontId="8" fillId="0" borderId="0" xfId="34" applyNumberFormat="1" applyFont="1" applyAlignment="1">
      <alignment horizontal="center" wrapText="1"/>
    </xf>
    <xf numFmtId="181" fontId="8" fillId="0" borderId="0" xfId="34" applyNumberFormat="1" applyFont="1" applyAlignment="1">
      <alignment wrapText="1"/>
    </xf>
    <xf numFmtId="182" fontId="9" fillId="0" borderId="0" xfId="78" applyNumberFormat="1" applyFont="1" applyAlignment="1">
      <alignment horizontal="center" wrapText="1"/>
    </xf>
    <xf numFmtId="182" fontId="8" fillId="0" borderId="0" xfId="34" applyNumberFormat="1" applyFont="1" applyAlignment="1">
      <alignment horizontal="center" wrapText="1"/>
    </xf>
    <xf numFmtId="0" fontId="9" fillId="4" borderId="4" xfId="10" quotePrefix="1" applyFont="1" applyFill="1" applyBorder="1" applyAlignment="1">
      <alignment horizontal="center" vertical="top" wrapText="1"/>
    </xf>
    <xf numFmtId="0" fontId="9" fillId="0" borderId="4" xfId="10" applyFont="1" applyBorder="1" applyAlignment="1">
      <alignment horizontal="left" vertical="top" wrapText="1"/>
    </xf>
    <xf numFmtId="2" fontId="8" fillId="0" borderId="0" xfId="10" applyNumberFormat="1" applyFont="1"/>
    <xf numFmtId="9" fontId="8" fillId="0" borderId="0" xfId="40" applyFont="1" applyBorder="1"/>
    <xf numFmtId="0" fontId="8" fillId="0" borderId="4" xfId="10" applyFont="1" applyBorder="1" applyAlignment="1">
      <alignment horizontal="right"/>
    </xf>
    <xf numFmtId="0" fontId="8" fillId="6" borderId="4" xfId="10" applyFont="1" applyFill="1" applyBorder="1" applyAlignment="1">
      <alignment horizontal="right"/>
    </xf>
    <xf numFmtId="183" fontId="8" fillId="0" borderId="0" xfId="40" applyNumberFormat="1" applyFont="1" applyBorder="1"/>
    <xf numFmtId="181" fontId="8" fillId="0" borderId="0" xfId="10" applyNumberFormat="1" applyFont="1"/>
    <xf numFmtId="2" fontId="9" fillId="0" borderId="0" xfId="10" applyNumberFormat="1" applyFont="1"/>
    <xf numFmtId="0" fontId="9" fillId="0" borderId="4" xfId="10" applyFont="1" applyBorder="1" applyAlignment="1">
      <alignment wrapText="1"/>
    </xf>
    <xf numFmtId="0" fontId="8" fillId="0" borderId="0" xfId="10" applyFont="1" applyAlignment="1">
      <alignment horizontal="left" vertical="top"/>
    </xf>
    <xf numFmtId="46" fontId="9" fillId="0" borderId="0" xfId="10" applyNumberFormat="1" applyFont="1" applyAlignment="1">
      <alignment horizontal="left"/>
    </xf>
    <xf numFmtId="164" fontId="9" fillId="0" borderId="0" xfId="10" applyNumberFormat="1" applyFont="1" applyAlignment="1">
      <alignment horizontal="center"/>
    </xf>
    <xf numFmtId="9" fontId="9" fillId="0" borderId="0" xfId="40" quotePrefix="1" applyFont="1" applyFill="1" applyBorder="1" applyAlignment="1">
      <alignment horizontal="right"/>
    </xf>
    <xf numFmtId="164" fontId="9" fillId="0" borderId="0" xfId="79" applyFont="1" applyFill="1" applyBorder="1" applyAlignment="1">
      <alignment horizontal="center"/>
    </xf>
    <xf numFmtId="164" fontId="9" fillId="0" borderId="0" xfId="79" quotePrefix="1" applyFont="1" applyFill="1" applyBorder="1" applyAlignment="1">
      <alignment horizontal="right"/>
    </xf>
    <xf numFmtId="2" fontId="9" fillId="0" borderId="0" xfId="10" applyNumberFormat="1" applyFont="1" applyAlignment="1">
      <alignment horizontal="center"/>
    </xf>
    <xf numFmtId="164" fontId="8" fillId="0" borderId="0" xfId="79" applyFont="1" applyFill="1" applyBorder="1"/>
    <xf numFmtId="174" fontId="8" fillId="0" borderId="0" xfId="10" applyNumberFormat="1" applyFont="1"/>
    <xf numFmtId="0" fontId="8" fillId="0" borderId="11" xfId="10" applyFont="1" applyBorder="1"/>
    <xf numFmtId="0" fontId="9" fillId="0" borderId="4" xfId="10" quotePrefix="1" applyFont="1" applyBorder="1" applyAlignment="1">
      <alignment horizontal="center"/>
    </xf>
    <xf numFmtId="0" fontId="8" fillId="0" borderId="4" xfId="10" applyFont="1" applyBorder="1" applyAlignment="1">
      <alignment wrapText="1"/>
    </xf>
    <xf numFmtId="0" fontId="8" fillId="0" borderId="0" xfId="10" applyFont="1" applyAlignment="1">
      <alignment horizontal="left" wrapText="1"/>
    </xf>
    <xf numFmtId="0" fontId="9" fillId="0" borderId="0" xfId="35" applyFont="1" applyAlignment="1">
      <alignment vertical="top"/>
    </xf>
    <xf numFmtId="0" fontId="9" fillId="0" borderId="0" xfId="35" applyFont="1" applyAlignment="1">
      <alignment horizontal="center" vertical="top"/>
    </xf>
    <xf numFmtId="0" fontId="9" fillId="4" borderId="4" xfId="35" applyFont="1" applyFill="1" applyBorder="1" applyAlignment="1">
      <alignment horizontal="center" vertical="top" wrapText="1"/>
    </xf>
    <xf numFmtId="0" fontId="8" fillId="0" borderId="4" xfId="35" applyFont="1" applyBorder="1"/>
    <xf numFmtId="0" fontId="9" fillId="0" borderId="4" xfId="35" applyFont="1" applyBorder="1" applyAlignment="1">
      <alignment horizontal="center" vertical="top" wrapText="1"/>
    </xf>
    <xf numFmtId="0" fontId="9" fillId="0" borderId="4" xfId="35" applyFont="1" applyBorder="1" applyAlignment="1">
      <alignment horizontal="left" vertical="top"/>
    </xf>
    <xf numFmtId="0" fontId="9" fillId="0" borderId="27" xfId="35" applyFont="1" applyBorder="1" applyAlignment="1">
      <alignment horizontal="center" vertical="top" wrapText="1"/>
    </xf>
    <xf numFmtId="0" fontId="9" fillId="0" borderId="7" xfId="35" applyFont="1" applyBorder="1" applyAlignment="1">
      <alignment horizontal="left" vertical="top"/>
    </xf>
    <xf numFmtId="0" fontId="9" fillId="0" borderId="23" xfId="35" applyFont="1" applyBorder="1" applyAlignment="1">
      <alignment horizontal="center" vertical="top" wrapText="1"/>
    </xf>
    <xf numFmtId="2" fontId="9" fillId="0" borderId="28" xfId="10" quotePrefix="1" applyNumberFormat="1" applyFont="1" applyBorder="1" applyAlignment="1">
      <alignment horizontal="center" vertical="center" wrapText="1"/>
    </xf>
    <xf numFmtId="164" fontId="8" fillId="0" borderId="0" xfId="25" applyFont="1" applyBorder="1"/>
    <xf numFmtId="0" fontId="9" fillId="0" borderId="0" xfId="71" applyFont="1" applyAlignment="1">
      <alignment horizontal="right"/>
    </xf>
    <xf numFmtId="0" fontId="8" fillId="0" borderId="0" xfId="71" applyFont="1" applyAlignment="1">
      <alignment horizontal="center"/>
    </xf>
    <xf numFmtId="0" fontId="8" fillId="0" borderId="4" xfId="71" applyFont="1" applyBorder="1"/>
    <xf numFmtId="0" fontId="8" fillId="0" borderId="4" xfId="71" applyFont="1" applyBorder="1" applyAlignment="1">
      <alignment horizontal="left" vertical="top" wrapText="1"/>
    </xf>
    <xf numFmtId="0" fontId="8" fillId="0" borderId="4" xfId="71" applyFont="1" applyBorder="1" applyAlignment="1">
      <alignment horizontal="left"/>
    </xf>
    <xf numFmtId="0" fontId="9" fillId="0" borderId="4" xfId="71" applyFont="1" applyBorder="1"/>
    <xf numFmtId="0" fontId="9" fillId="0" borderId="4" xfId="71" applyFont="1" applyBorder="1" applyAlignment="1">
      <alignment horizontal="left" vertical="top" wrapText="1"/>
    </xf>
    <xf numFmtId="164" fontId="8" fillId="0" borderId="0" xfId="71" applyNumberFormat="1" applyFont="1"/>
    <xf numFmtId="0" fontId="8" fillId="6" borderId="11" xfId="71" applyFont="1" applyFill="1" applyBorder="1"/>
    <xf numFmtId="0" fontId="8" fillId="6" borderId="0" xfId="71" applyFont="1" applyFill="1"/>
    <xf numFmtId="0" fontId="9" fillId="6" borderId="0" xfId="80" applyFont="1" applyFill="1">
      <alignment vertical="center"/>
    </xf>
    <xf numFmtId="0" fontId="8" fillId="6" borderId="0" xfId="71" applyFont="1" applyFill="1" applyAlignment="1">
      <alignment vertical="center"/>
    </xf>
    <xf numFmtId="0" fontId="9" fillId="6" borderId="0" xfId="71" applyFont="1" applyFill="1" applyAlignment="1">
      <alignment vertical="center"/>
    </xf>
    <xf numFmtId="0" fontId="8" fillId="6" borderId="0" xfId="71" applyFont="1" applyFill="1" applyAlignment="1">
      <alignment horizontal="center" vertical="center"/>
    </xf>
    <xf numFmtId="0" fontId="9" fillId="6" borderId="0" xfId="10" applyFont="1" applyFill="1" applyAlignment="1">
      <alignment horizontal="center" vertical="center"/>
    </xf>
    <xf numFmtId="0" fontId="9" fillId="6" borderId="0" xfId="35" applyFont="1" applyFill="1" applyAlignment="1">
      <alignment horizontal="center" vertical="top"/>
    </xf>
    <xf numFmtId="0" fontId="9" fillId="6" borderId="0" xfId="80" applyFont="1" applyFill="1" applyAlignment="1">
      <alignment horizontal="center" vertical="center"/>
    </xf>
    <xf numFmtId="0" fontId="9" fillId="7" borderId="4" xfId="71" applyFont="1" applyFill="1" applyBorder="1"/>
    <xf numFmtId="0" fontId="8" fillId="7" borderId="4" xfId="71" applyFont="1" applyFill="1" applyBorder="1"/>
    <xf numFmtId="0" fontId="9" fillId="7" borderId="4" xfId="71" applyFont="1" applyFill="1" applyBorder="1" applyAlignment="1">
      <alignment vertical="top" wrapText="1"/>
    </xf>
    <xf numFmtId="0" fontId="9" fillId="7" borderId="4" xfId="71" applyFont="1" applyFill="1" applyBorder="1" applyAlignment="1">
      <alignment horizontal="center" vertical="top" wrapText="1"/>
    </xf>
    <xf numFmtId="0" fontId="8" fillId="6" borderId="4" xfId="71" applyFont="1" applyFill="1" applyBorder="1"/>
    <xf numFmtId="0" fontId="8" fillId="6" borderId="4" xfId="71" applyFont="1" applyFill="1" applyBorder="1" applyAlignment="1">
      <alignment horizontal="right"/>
    </xf>
    <xf numFmtId="0" fontId="9" fillId="6" borderId="4" xfId="71" applyFont="1" applyFill="1" applyBorder="1"/>
    <xf numFmtId="2" fontId="8" fillId="6" borderId="4" xfId="71" applyNumberFormat="1" applyFont="1" applyFill="1" applyBorder="1"/>
    <xf numFmtId="164" fontId="8" fillId="6" borderId="4" xfId="79" applyFont="1" applyFill="1" applyBorder="1"/>
    <xf numFmtId="164" fontId="8" fillId="0" borderId="4" xfId="79" applyFont="1" applyFill="1" applyBorder="1"/>
    <xf numFmtId="2" fontId="8" fillId="6" borderId="0" xfId="71" applyNumberFormat="1" applyFont="1" applyFill="1"/>
    <xf numFmtId="2" fontId="9" fillId="6" borderId="4" xfId="71" applyNumberFormat="1" applyFont="1" applyFill="1" applyBorder="1"/>
    <xf numFmtId="164" fontId="9" fillId="6" borderId="4" xfId="79" applyFont="1" applyFill="1" applyBorder="1"/>
    <xf numFmtId="0" fontId="9" fillId="6" borderId="0" xfId="71" applyFont="1" applyFill="1"/>
    <xf numFmtId="164" fontId="8" fillId="0" borderId="4" xfId="79" applyFont="1" applyBorder="1"/>
    <xf numFmtId="0" fontId="8" fillId="6" borderId="4" xfId="71" applyFont="1" applyFill="1" applyBorder="1" applyAlignment="1">
      <alignment vertical="center" wrapText="1"/>
    </xf>
    <xf numFmtId="164" fontId="8" fillId="6" borderId="4" xfId="79" applyFont="1" applyFill="1" applyBorder="1" applyAlignment="1">
      <alignment horizontal="right"/>
    </xf>
    <xf numFmtId="0" fontId="9" fillId="6" borderId="4" xfId="10" applyFont="1" applyFill="1" applyBorder="1"/>
    <xf numFmtId="0" fontId="38" fillId="0" borderId="0" xfId="81" applyFont="1"/>
    <xf numFmtId="0" fontId="40" fillId="11" borderId="0" xfId="81" applyFont="1" applyFill="1" applyAlignment="1">
      <alignment horizontal="left"/>
    </xf>
    <xf numFmtId="0" fontId="40" fillId="0" borderId="0" xfId="81" applyFont="1"/>
    <xf numFmtId="0" fontId="40" fillId="12" borderId="4" xfId="81" applyFont="1" applyFill="1" applyBorder="1" applyAlignment="1">
      <alignment vertical="center"/>
    </xf>
    <xf numFmtId="0" fontId="40" fillId="12" borderId="4" xfId="81" applyFont="1" applyFill="1" applyBorder="1" applyAlignment="1">
      <alignment horizontal="center" vertical="center" wrapText="1"/>
    </xf>
    <xf numFmtId="0" fontId="40" fillId="12" borderId="4" xfId="81" applyFont="1" applyFill="1" applyBorder="1" applyAlignment="1">
      <alignment horizontal="center" vertical="center"/>
    </xf>
    <xf numFmtId="0" fontId="38" fillId="0" borderId="4" xfId="81" applyFont="1" applyBorder="1"/>
    <xf numFmtId="0" fontId="38" fillId="0" borderId="4" xfId="81" applyFont="1" applyBorder="1" applyAlignment="1">
      <alignment horizontal="left"/>
    </xf>
    <xf numFmtId="169" fontId="38" fillId="0" borderId="4" xfId="82" applyNumberFormat="1" applyFont="1" applyBorder="1"/>
    <xf numFmtId="170" fontId="38" fillId="0" borderId="4" xfId="64" applyNumberFormat="1" applyFont="1" applyBorder="1" applyAlignment="1">
      <alignment vertical="center" wrapText="1"/>
    </xf>
    <xf numFmtId="0" fontId="40" fillId="10" borderId="4" xfId="81" applyFont="1" applyFill="1" applyBorder="1"/>
    <xf numFmtId="0" fontId="40" fillId="10" borderId="4" xfId="81" applyFont="1" applyFill="1" applyBorder="1" applyAlignment="1">
      <alignment horizontal="left"/>
    </xf>
    <xf numFmtId="170" fontId="38" fillId="0" borderId="0" xfId="81" applyNumberFormat="1" applyFont="1"/>
    <xf numFmtId="0" fontId="38" fillId="0" borderId="0" xfId="81" applyFont="1" applyAlignment="1">
      <alignment vertical="center" wrapText="1"/>
    </xf>
    <xf numFmtId="0" fontId="40" fillId="0" borderId="0" xfId="81" applyFont="1" applyAlignment="1">
      <alignment vertical="center"/>
    </xf>
    <xf numFmtId="0" fontId="40" fillId="12" borderId="4" xfId="81" applyFont="1" applyFill="1" applyBorder="1" applyAlignment="1">
      <alignment vertical="center" wrapText="1"/>
    </xf>
    <xf numFmtId="0" fontId="40" fillId="12" borderId="4" xfId="81" applyFont="1" applyFill="1" applyBorder="1" applyAlignment="1">
      <alignment horizontal="left" vertical="center"/>
    </xf>
    <xf numFmtId="10" fontId="38" fillId="0" borderId="4" xfId="81" applyNumberFormat="1" applyFont="1" applyBorder="1"/>
    <xf numFmtId="164" fontId="38" fillId="0" borderId="4" xfId="83" applyNumberFormat="1" applyFont="1" applyBorder="1" applyAlignment="1">
      <alignment vertical="center"/>
    </xf>
    <xf numFmtId="171" fontId="38" fillId="0" borderId="4" xfId="84" applyNumberFormat="1" applyFont="1" applyBorder="1"/>
    <xf numFmtId="10" fontId="38" fillId="6" borderId="4" xfId="81" applyNumberFormat="1" applyFont="1" applyFill="1" applyBorder="1"/>
    <xf numFmtId="0" fontId="38" fillId="0" borderId="0" xfId="81" applyFont="1" applyAlignment="1">
      <alignment horizontal="left"/>
    </xf>
    <xf numFmtId="164" fontId="38" fillId="0" borderId="0" xfId="82" applyNumberFormat="1" applyFont="1"/>
    <xf numFmtId="0" fontId="38" fillId="0" borderId="0" xfId="81" applyFont="1" applyAlignment="1">
      <alignment vertical="center"/>
    </xf>
    <xf numFmtId="164" fontId="38" fillId="0" borderId="4" xfId="82" applyNumberFormat="1" applyFont="1" applyBorder="1"/>
    <xf numFmtId="170" fontId="38" fillId="0" borderId="4" xfId="81" applyNumberFormat="1" applyFont="1" applyBorder="1"/>
    <xf numFmtId="0" fontId="9" fillId="0" borderId="0" xfId="10" applyFont="1" applyAlignment="1">
      <alignment horizontal="centerContinuous" vertical="top"/>
    </xf>
    <xf numFmtId="0" fontId="0" fillId="0" borderId="4" xfId="10" applyFont="1" applyBorder="1" applyAlignment="1">
      <alignment horizontal="center" vertical="center" wrapText="1"/>
    </xf>
    <xf numFmtId="0" fontId="0" fillId="0" borderId="4" xfId="10" applyFont="1" applyBorder="1" applyAlignment="1">
      <alignment horizontal="center" vertical="center"/>
    </xf>
    <xf numFmtId="0" fontId="8" fillId="5" borderId="7" xfId="10" applyFont="1" applyFill="1" applyBorder="1" applyAlignment="1">
      <alignment horizontal="center" vertical="top"/>
    </xf>
    <xf numFmtId="0" fontId="8" fillId="5" borderId="7" xfId="10" applyFont="1" applyFill="1" applyBorder="1" applyAlignment="1">
      <alignment horizontal="right" vertical="top"/>
    </xf>
    <xf numFmtId="2" fontId="9" fillId="5" borderId="4" xfId="14" applyNumberFormat="1" applyFont="1" applyFill="1" applyBorder="1" applyAlignment="1">
      <alignment horizontal="center" vertical="center" wrapText="1"/>
    </xf>
    <xf numFmtId="0" fontId="9" fillId="0" borderId="8" xfId="10" applyFont="1" applyBorder="1" applyAlignment="1">
      <alignment horizontal="right"/>
    </xf>
    <xf numFmtId="0" fontId="8" fillId="0" borderId="8" xfId="10" applyFont="1" applyBorder="1" applyAlignment="1">
      <alignment horizontal="left"/>
    </xf>
    <xf numFmtId="0" fontId="8" fillId="5" borderId="6" xfId="10" applyFont="1" applyFill="1" applyBorder="1" applyAlignment="1">
      <alignment horizontal="center" vertical="top"/>
    </xf>
    <xf numFmtId="0" fontId="9" fillId="5" borderId="4" xfId="10" applyFont="1" applyFill="1" applyBorder="1" applyAlignment="1">
      <alignment vertical="top" wrapText="1"/>
    </xf>
    <xf numFmtId="0" fontId="8" fillId="5" borderId="4" xfId="10" applyFont="1" applyFill="1" applyBorder="1" applyAlignment="1">
      <alignment vertical="top" wrapText="1"/>
    </xf>
    <xf numFmtId="0" fontId="9" fillId="5" borderId="0" xfId="10" applyFont="1" applyFill="1"/>
    <xf numFmtId="0" fontId="8" fillId="5" borderId="0" xfId="10" applyFont="1" applyFill="1"/>
    <xf numFmtId="0" fontId="26" fillId="0" borderId="0" xfId="10" applyFont="1" applyAlignment="1">
      <alignment vertical="top" wrapText="1"/>
    </xf>
    <xf numFmtId="0" fontId="8" fillId="5" borderId="0" xfId="10" applyFont="1" applyFill="1" applyAlignment="1">
      <alignment vertical="center" wrapText="1"/>
    </xf>
    <xf numFmtId="0" fontId="18" fillId="0" borderId="0" xfId="71"/>
    <xf numFmtId="0" fontId="8" fillId="0" borderId="0" xfId="10" applyFont="1" applyAlignment="1">
      <alignment horizontal="center" vertical="top"/>
    </xf>
    <xf numFmtId="0" fontId="12" fillId="5" borderId="4" xfId="14" applyFont="1" applyFill="1" applyBorder="1" applyAlignment="1">
      <alignment horizontal="center" vertical="center" wrapText="1"/>
    </xf>
    <xf numFmtId="0" fontId="8" fillId="0" borderId="4" xfId="71" applyFont="1" applyBorder="1" applyAlignment="1">
      <alignment horizontal="center"/>
    </xf>
    <xf numFmtId="0" fontId="8" fillId="0" borderId="4" xfId="71" applyFont="1" applyFill="1" applyBorder="1" applyAlignment="1">
      <alignment horizontal="center"/>
    </xf>
    <xf numFmtId="0" fontId="9" fillId="0" borderId="4" xfId="71" applyFont="1" applyBorder="1" applyAlignment="1">
      <alignment horizontal="center"/>
    </xf>
    <xf numFmtId="0" fontId="9" fillId="0" borderId="4" xfId="71" applyFont="1" applyFill="1" applyBorder="1"/>
    <xf numFmtId="0" fontId="63" fillId="0" borderId="0" xfId="71" applyFont="1"/>
    <xf numFmtId="0" fontId="18" fillId="0" borderId="0" xfId="71" applyAlignment="1">
      <alignment vertical="center" wrapText="1"/>
    </xf>
    <xf numFmtId="0" fontId="9" fillId="0" borderId="0" xfId="10" applyFont="1" applyBorder="1" applyAlignment="1">
      <alignment horizontal="center" vertical="center"/>
    </xf>
    <xf numFmtId="0" fontId="9" fillId="4" borderId="4" xfId="10" applyFont="1" applyFill="1" applyBorder="1" applyAlignment="1">
      <alignment horizontal="center" vertical="center" wrapText="1"/>
    </xf>
    <xf numFmtId="0" fontId="9" fillId="0" borderId="0" xfId="10" applyFont="1" applyAlignment="1">
      <alignment horizontal="left"/>
    </xf>
    <xf numFmtId="0" fontId="9" fillId="4" borderId="4" xfId="31" applyFont="1" applyFill="1" applyBorder="1" applyAlignment="1">
      <alignment horizontal="center" vertical="center" wrapText="1"/>
    </xf>
    <xf numFmtId="0" fontId="17" fillId="0" borderId="4" xfId="14" applyFont="1" applyBorder="1" applyAlignment="1">
      <alignment horizontal="left" vertical="center"/>
    </xf>
    <xf numFmtId="0" fontId="17" fillId="0" borderId="4" xfId="14" applyFont="1" applyBorder="1" applyAlignment="1">
      <alignment vertical="center" wrapText="1"/>
    </xf>
    <xf numFmtId="0" fontId="17" fillId="10" borderId="4" xfId="14" applyFont="1" applyFill="1" applyBorder="1" applyAlignment="1">
      <alignment horizontal="center" vertical="center"/>
    </xf>
    <xf numFmtId="0" fontId="13" fillId="10" borderId="4" xfId="14" applyFont="1" applyFill="1" applyBorder="1">
      <alignment vertical="center"/>
    </xf>
    <xf numFmtId="0" fontId="17" fillId="10" borderId="4" xfId="14" applyFont="1" applyFill="1" applyBorder="1" applyAlignment="1">
      <alignment horizontal="left" vertical="center"/>
    </xf>
    <xf numFmtId="0" fontId="17" fillId="0" borderId="7" xfId="14" applyFont="1" applyBorder="1" applyAlignment="1">
      <alignment horizontal="center" vertical="center"/>
    </xf>
    <xf numFmtId="0" fontId="17" fillId="6" borderId="7" xfId="14" applyFont="1" applyFill="1" applyBorder="1">
      <alignment vertical="center"/>
    </xf>
    <xf numFmtId="0" fontId="17" fillId="6" borderId="7" xfId="14" applyFont="1" applyFill="1" applyBorder="1" applyAlignment="1">
      <alignment horizontal="left" vertical="center"/>
    </xf>
    <xf numFmtId="0" fontId="8" fillId="0" borderId="4" xfId="29" applyNumberFormat="1" applyFont="1" applyBorder="1" applyAlignment="1">
      <alignment horizontal="left" vertical="top"/>
    </xf>
    <xf numFmtId="164" fontId="9" fillId="0" borderId="0" xfId="29" applyFont="1" applyAlignment="1">
      <alignment horizontal="left" vertical="top"/>
    </xf>
    <xf numFmtId="164" fontId="9" fillId="14" borderId="0" xfId="29" applyFont="1" applyFill="1" applyAlignment="1">
      <alignment horizontal="center" vertical="top"/>
    </xf>
    <xf numFmtId="164" fontId="25" fillId="0" borderId="0" xfId="29" applyFont="1" applyAlignment="1">
      <alignment horizontal="left"/>
    </xf>
    <xf numFmtId="0" fontId="8" fillId="6" borderId="0" xfId="68" applyFont="1" applyFill="1">
      <alignment vertical="center"/>
    </xf>
    <xf numFmtId="0" fontId="9" fillId="6" borderId="0" xfId="31" applyFont="1" applyFill="1" applyAlignment="1">
      <alignment horizontal="left" vertical="top"/>
    </xf>
    <xf numFmtId="0" fontId="8" fillId="0" borderId="4" xfId="10" applyFont="1" applyFill="1" applyBorder="1" applyAlignment="1"/>
    <xf numFmtId="0" fontId="8" fillId="0" borderId="0" xfId="10" applyFont="1" applyFill="1" applyAlignment="1">
      <alignment horizontal="center"/>
    </xf>
    <xf numFmtId="10" fontId="8" fillId="14" borderId="0" xfId="40" applyNumberFormat="1" applyFont="1" applyFill="1" applyAlignment="1">
      <alignment horizontal="center" vertical="center"/>
    </xf>
    <xf numFmtId="10" fontId="8" fillId="14" borderId="0" xfId="10" applyNumberFormat="1" applyFont="1" applyFill="1" applyAlignment="1">
      <alignment horizontal="center" vertical="top"/>
    </xf>
    <xf numFmtId="10" fontId="8" fillId="14" borderId="0" xfId="10" applyNumberFormat="1" applyFont="1" applyFill="1" applyAlignment="1">
      <alignment horizontal="center" vertical="center"/>
    </xf>
    <xf numFmtId="0" fontId="8" fillId="0" borderId="4" xfId="10" applyFont="1" applyFill="1" applyBorder="1" applyAlignment="1">
      <alignment vertical="top" wrapText="1"/>
    </xf>
    <xf numFmtId="0" fontId="8" fillId="0" borderId="4" xfId="10" applyFont="1" applyFill="1" applyBorder="1" applyAlignment="1" applyProtection="1">
      <alignment vertical="top" wrapText="1"/>
    </xf>
    <xf numFmtId="164" fontId="9" fillId="0" borderId="4" xfId="29" applyFont="1" applyFill="1" applyBorder="1" applyAlignment="1">
      <alignment vertical="top" wrapText="1"/>
    </xf>
    <xf numFmtId="0" fontId="8" fillId="0" borderId="4" xfId="10" applyFont="1" applyBorder="1" applyAlignment="1">
      <alignment horizontal="right" vertical="top"/>
    </xf>
    <xf numFmtId="43" fontId="8" fillId="0" borderId="4" xfId="10" applyNumberFormat="1" applyFont="1" applyBorder="1" applyAlignment="1">
      <alignment vertical="top"/>
    </xf>
    <xf numFmtId="0" fontId="8" fillId="0" borderId="4" xfId="10" applyFont="1" applyBorder="1" applyAlignment="1">
      <alignment horizontal="right" vertical="top" wrapText="1"/>
    </xf>
    <xf numFmtId="43" fontId="8" fillId="0" borderId="4" xfId="10" applyNumberFormat="1" applyFont="1" applyBorder="1" applyAlignment="1">
      <alignment vertical="top" wrapText="1"/>
    </xf>
    <xf numFmtId="43" fontId="8" fillId="0" borderId="4" xfId="10" applyNumberFormat="1" applyFont="1" applyBorder="1" applyAlignment="1">
      <alignment horizontal="right" vertical="top"/>
    </xf>
    <xf numFmtId="184" fontId="10" fillId="0" borderId="4" xfId="40" applyNumberFormat="1" applyFont="1" applyFill="1" applyBorder="1" applyAlignment="1">
      <alignment horizontal="center" vertical="center"/>
    </xf>
    <xf numFmtId="184" fontId="10" fillId="0" borderId="4" xfId="40" applyNumberFormat="1" applyFont="1" applyBorder="1" applyAlignment="1">
      <alignment horizontal="center" vertical="center"/>
    </xf>
    <xf numFmtId="164" fontId="10" fillId="0" borderId="4" xfId="29" applyFont="1" applyFill="1" applyBorder="1" applyAlignment="1">
      <alignment horizontal="center" vertical="center"/>
    </xf>
    <xf numFmtId="4" fontId="35" fillId="16" borderId="4" xfId="69" applyNumberFormat="1" applyFont="1" applyFill="1" applyBorder="1"/>
    <xf numFmtId="43" fontId="11" fillId="0" borderId="4" xfId="69" applyFont="1" applyBorder="1" applyAlignment="1">
      <alignment horizontal="center" vertical="center"/>
    </xf>
    <xf numFmtId="0" fontId="9" fillId="0" borderId="0" xfId="10" applyFont="1" applyBorder="1" applyAlignment="1">
      <alignment horizontal="center"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164" fontId="26" fillId="0" borderId="6" xfId="29" applyFont="1" applyFill="1" applyBorder="1" applyAlignment="1">
      <alignment horizontal="center" vertical="center"/>
    </xf>
    <xf numFmtId="164" fontId="8" fillId="0" borderId="4" xfId="29" applyFont="1" applyFill="1" applyBorder="1" applyAlignment="1">
      <alignment horizontal="center" vertical="center"/>
    </xf>
    <xf numFmtId="0" fontId="9" fillId="7" borderId="4" xfId="10" applyFont="1" applyFill="1" applyBorder="1" applyAlignment="1">
      <alignment horizontal="center" vertical="center" wrapText="1"/>
    </xf>
    <xf numFmtId="0" fontId="9" fillId="7" borderId="4" xfId="10" applyFont="1" applyFill="1" applyBorder="1" applyAlignment="1">
      <alignment horizontal="center" wrapText="1"/>
    </xf>
    <xf numFmtId="0" fontId="9" fillId="7"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7" borderId="10" xfId="14" applyFont="1" applyFill="1" applyBorder="1" applyAlignment="1">
      <alignment horizontal="center" vertical="center" wrapText="1"/>
    </xf>
    <xf numFmtId="0" fontId="9" fillId="7" borderId="6" xfId="14" applyFont="1" applyFill="1" applyBorder="1" applyAlignment="1">
      <alignment horizontal="center" vertical="center" wrapText="1"/>
    </xf>
    <xf numFmtId="0" fontId="8" fillId="0" borderId="4" xfId="10" applyFont="1" applyFill="1" applyBorder="1" applyAlignment="1">
      <alignment vertical="center"/>
    </xf>
    <xf numFmtId="0" fontId="9" fillId="12" borderId="4" xfId="10" applyFont="1" applyFill="1" applyBorder="1"/>
    <xf numFmtId="0" fontId="9" fillId="12" borderId="4" xfId="10" applyFont="1" applyFill="1" applyBorder="1" applyAlignment="1">
      <alignment horizontal="center"/>
    </xf>
    <xf numFmtId="43" fontId="8" fillId="0" borderId="0" xfId="10" applyNumberFormat="1" applyFont="1" applyBorder="1"/>
    <xf numFmtId="0" fontId="41" fillId="0" borderId="4" xfId="10" applyFont="1" applyBorder="1" applyAlignment="1">
      <alignment wrapText="1"/>
    </xf>
    <xf numFmtId="9" fontId="9" fillId="0" borderId="4" xfId="10" applyNumberFormat="1" applyFont="1" applyBorder="1" applyAlignment="1">
      <alignment horizontal="center"/>
    </xf>
    <xf numFmtId="0" fontId="9" fillId="7" borderId="0" xfId="10" applyFont="1" applyFill="1" applyAlignment="1">
      <alignment horizontal="center" vertical="center"/>
    </xf>
    <xf numFmtId="10" fontId="8" fillId="0" borderId="0" xfId="40" applyNumberFormat="1" applyFont="1" applyFill="1" applyAlignment="1">
      <alignment horizontal="center" vertical="center"/>
    </xf>
    <xf numFmtId="4" fontId="8" fillId="0" borderId="6" xfId="10" applyNumberFormat="1" applyFont="1" applyFill="1" applyBorder="1" applyAlignment="1" applyProtection="1">
      <alignment vertical="center"/>
    </xf>
    <xf numFmtId="164" fontId="9" fillId="0" borderId="4" xfId="29" applyFont="1" applyFill="1" applyBorder="1" applyAlignment="1" applyProtection="1">
      <alignment horizontal="left" vertical="center"/>
    </xf>
    <xf numFmtId="10" fontId="8" fillId="0" borderId="0" xfId="10" applyNumberFormat="1" applyFont="1" applyFill="1" applyAlignment="1">
      <alignment horizontal="center"/>
    </xf>
    <xf numFmtId="10" fontId="9" fillId="0" borderId="0" xfId="10" applyNumberFormat="1" applyFont="1" applyFill="1"/>
    <xf numFmtId="164" fontId="8" fillId="0" borderId="4" xfId="10" applyNumberFormat="1" applyFont="1" applyFill="1" applyBorder="1" applyAlignment="1" applyProtection="1">
      <alignment horizontal="left" vertical="center"/>
    </xf>
    <xf numFmtId="10" fontId="8" fillId="0" borderId="0" xfId="10" applyNumberFormat="1" applyFont="1" applyFill="1"/>
    <xf numFmtId="164" fontId="9" fillId="0" borderId="4" xfId="29" applyFont="1" applyFill="1" applyBorder="1" applyAlignment="1" applyProtection="1">
      <alignment horizontal="left" vertical="center" wrapText="1"/>
    </xf>
    <xf numFmtId="164" fontId="9" fillId="0" borderId="4" xfId="10" applyNumberFormat="1" applyFont="1" applyFill="1" applyBorder="1" applyAlignment="1" applyProtection="1">
      <alignment horizontal="left" vertical="center"/>
    </xf>
    <xf numFmtId="0" fontId="9" fillId="7" borderId="9" xfId="10" applyFont="1" applyFill="1" applyBorder="1" applyAlignment="1">
      <alignment horizontal="center" vertical="center" wrapText="1"/>
    </xf>
    <xf numFmtId="0" fontId="13" fillId="4" borderId="4" xfId="14" applyFont="1" applyFill="1" applyBorder="1" applyAlignment="1">
      <alignment horizontal="center" vertical="center" wrapText="1"/>
    </xf>
    <xf numFmtId="164" fontId="9" fillId="0" borderId="4" xfId="29" applyFont="1" applyBorder="1" applyAlignment="1">
      <alignment vertical="center"/>
    </xf>
    <xf numFmtId="164" fontId="8" fillId="0" borderId="4" xfId="29" applyFont="1" applyFill="1" applyBorder="1" applyAlignment="1">
      <alignment horizontal="center" vertical="center"/>
    </xf>
    <xf numFmtId="43" fontId="8" fillId="0" borderId="10" xfId="69" applyFont="1" applyBorder="1" applyAlignment="1">
      <alignment vertical="center"/>
    </xf>
    <xf numFmtId="43" fontId="8" fillId="0" borderId="6" xfId="69" applyFont="1" applyBorder="1" applyAlignment="1">
      <alignment vertical="center"/>
    </xf>
    <xf numFmtId="164" fontId="8" fillId="0" borderId="4" xfId="29" applyFont="1" applyFill="1" applyBorder="1" applyAlignment="1">
      <alignment horizontal="center" vertical="center"/>
    </xf>
    <xf numFmtId="164" fontId="8" fillId="0" borderId="4" xfId="29" applyFont="1" applyFill="1" applyBorder="1" applyAlignment="1">
      <alignment horizontal="center" vertical="center"/>
    </xf>
    <xf numFmtId="164" fontId="8" fillId="0" borderId="4" xfId="29" quotePrefix="1" applyFont="1" applyFill="1" applyBorder="1" applyAlignment="1">
      <alignment horizontal="center" vertical="center"/>
    </xf>
    <xf numFmtId="10" fontId="8" fillId="0" borderId="0" xfId="10" applyNumberFormat="1" applyFont="1"/>
    <xf numFmtId="43" fontId="8" fillId="0" borderId="4" xfId="69" applyNumberFormat="1" applyFont="1" applyBorder="1" applyAlignment="1">
      <alignment vertical="center"/>
    </xf>
    <xf numFmtId="0" fontId="9" fillId="7" borderId="4" xfId="14" applyFont="1" applyFill="1" applyBorder="1" applyAlignment="1">
      <alignment horizontal="center" vertical="center" wrapText="1"/>
    </xf>
    <xf numFmtId="164" fontId="8" fillId="0" borderId="5" xfId="29" applyFont="1" applyFill="1" applyBorder="1" applyAlignment="1">
      <alignment horizontal="center" vertical="center"/>
    </xf>
    <xf numFmtId="164" fontId="10" fillId="0" borderId="4" xfId="29" applyFont="1" applyBorder="1" applyAlignment="1">
      <alignment vertical="center"/>
    </xf>
    <xf numFmtId="164" fontId="10" fillId="0" borderId="4" xfId="29" applyFont="1" applyFill="1" applyBorder="1" applyAlignment="1">
      <alignment vertical="center"/>
    </xf>
    <xf numFmtId="164" fontId="10" fillId="0" borderId="4" xfId="14" applyNumberFormat="1" applyFont="1" applyBorder="1">
      <alignment vertical="center"/>
    </xf>
    <xf numFmtId="164" fontId="11" fillId="0" borderId="4" xfId="29" applyFont="1" applyFill="1" applyBorder="1" applyAlignment="1">
      <alignment vertical="center"/>
    </xf>
    <xf numFmtId="4" fontId="13" fillId="5" borderId="4" xfId="69" applyNumberFormat="1" applyFont="1" applyFill="1" applyBorder="1" applyAlignment="1">
      <alignment vertical="center"/>
    </xf>
    <xf numFmtId="0" fontId="9" fillId="4" borderId="4" xfId="10" applyFont="1" applyFill="1" applyBorder="1" applyAlignment="1">
      <alignment horizontal="center" vertical="center" wrapText="1"/>
    </xf>
    <xf numFmtId="43" fontId="9" fillId="0" borderId="4" xfId="29" applyNumberFormat="1" applyFont="1" applyFill="1" applyBorder="1"/>
    <xf numFmtId="43" fontId="8" fillId="0" borderId="4" xfId="70" quotePrefix="1" applyNumberFormat="1" applyFont="1" applyFill="1" applyBorder="1" applyAlignment="1">
      <alignment vertical="center" wrapText="1"/>
    </xf>
    <xf numFmtId="0" fontId="9" fillId="4" borderId="4" xfId="14" applyFont="1" applyFill="1" applyBorder="1" applyAlignment="1">
      <alignment horizontal="center" vertical="center" wrapText="1"/>
    </xf>
    <xf numFmtId="0" fontId="8" fillId="0" borderId="0" xfId="10" applyFont="1" applyAlignment="1">
      <alignment horizontal="left" vertical="center"/>
    </xf>
    <xf numFmtId="0" fontId="9" fillId="5" borderId="0" xfId="10" applyFont="1" applyFill="1" applyAlignment="1">
      <alignment vertical="center"/>
    </xf>
    <xf numFmtId="0" fontId="9" fillId="4" borderId="4" xfId="14" applyFont="1" applyFill="1" applyBorder="1" applyAlignment="1">
      <alignment horizontal="center" vertical="center" wrapText="1"/>
    </xf>
    <xf numFmtId="0" fontId="9" fillId="7" borderId="4" xfId="14" applyFont="1" applyFill="1" applyBorder="1" applyAlignment="1">
      <alignment horizontal="center" vertical="center" wrapText="1"/>
    </xf>
    <xf numFmtId="0" fontId="9" fillId="7" borderId="4" xfId="10" applyFont="1" applyFill="1" applyBorder="1" applyAlignment="1">
      <alignment horizontal="center" vertical="center" wrapText="1"/>
    </xf>
    <xf numFmtId="171" fontId="9" fillId="4" borderId="4" xfId="69" applyNumberFormat="1" applyFont="1" applyFill="1" applyBorder="1"/>
    <xf numFmtId="171" fontId="10" fillId="4" borderId="4" xfId="69" applyNumberFormat="1" applyFont="1" applyFill="1" applyBorder="1" applyAlignment="1">
      <alignment vertical="top" wrapText="1"/>
    </xf>
    <xf numFmtId="171" fontId="8" fillId="4" borderId="4" xfId="69" applyNumberFormat="1" applyFont="1" applyFill="1" applyBorder="1" applyAlignment="1">
      <alignment vertical="center"/>
    </xf>
    <xf numFmtId="0" fontId="54" fillId="0" borderId="11" xfId="15" applyFont="1" applyBorder="1" applyAlignment="1">
      <alignment horizontal="center" vertical="center" wrapText="1"/>
    </xf>
    <xf numFmtId="0" fontId="54" fillId="17" borderId="4" xfId="10" applyFont="1" applyFill="1" applyBorder="1" applyAlignment="1">
      <alignment horizontal="center" vertical="center" wrapText="1"/>
    </xf>
    <xf numFmtId="178" fontId="54" fillId="17" borderId="4" xfId="10" applyNumberFormat="1" applyFont="1" applyFill="1" applyBorder="1" applyAlignment="1">
      <alignment horizontal="center" vertical="center"/>
    </xf>
    <xf numFmtId="0" fontId="54" fillId="17" borderId="4" xfId="10" applyFont="1" applyFill="1" applyBorder="1" applyAlignment="1">
      <alignment horizontal="center" vertical="center"/>
    </xf>
    <xf numFmtId="0" fontId="54" fillId="17" borderId="4" xfId="10" applyFont="1" applyFill="1" applyBorder="1" applyAlignment="1">
      <alignment horizontal="left" vertical="center"/>
    </xf>
    <xf numFmtId="0" fontId="52" fillId="18" borderId="4" xfId="10" applyFont="1" applyFill="1" applyBorder="1"/>
    <xf numFmtId="164" fontId="58" fillId="18" borderId="4" xfId="87" applyFont="1" applyFill="1" applyBorder="1" applyAlignment="1">
      <alignment horizontal="center" vertical="center" wrapText="1"/>
    </xf>
    <xf numFmtId="178" fontId="54" fillId="17" borderId="4" xfId="10" applyNumberFormat="1" applyFont="1" applyFill="1" applyBorder="1" applyAlignment="1">
      <alignment horizontal="center" vertical="center" wrapText="1"/>
    </xf>
    <xf numFmtId="0" fontId="54" fillId="17" borderId="4" xfId="58" applyFont="1" applyFill="1" applyBorder="1" applyAlignment="1">
      <alignment horizontal="center" vertical="center" wrapText="1"/>
    </xf>
    <xf numFmtId="0" fontId="52" fillId="18" borderId="4" xfId="10" applyFont="1" applyFill="1" applyBorder="1" applyAlignment="1">
      <alignment vertical="center"/>
    </xf>
    <xf numFmtId="178" fontId="52" fillId="18" borderId="4" xfId="10" applyNumberFormat="1" applyFont="1" applyFill="1" applyBorder="1" applyAlignment="1">
      <alignment horizontal="center" vertical="center" wrapText="1"/>
    </xf>
    <xf numFmtId="0" fontId="60" fillId="19" borderId="4" xfId="10" applyFont="1" applyFill="1" applyBorder="1" applyAlignment="1">
      <alignment vertical="center"/>
    </xf>
    <xf numFmtId="164" fontId="59" fillId="18" borderId="4" xfId="87" applyFont="1" applyFill="1" applyBorder="1" applyAlignment="1">
      <alignment vertical="center"/>
    </xf>
    <xf numFmtId="17" fontId="52" fillId="18" borderId="4" xfId="10" applyNumberFormat="1" applyFont="1" applyFill="1" applyBorder="1" applyAlignment="1">
      <alignment horizontal="center" vertical="center"/>
    </xf>
    <xf numFmtId="164" fontId="59" fillId="0" borderId="4" xfId="87" applyFont="1" applyFill="1" applyBorder="1" applyAlignment="1">
      <alignment vertical="center"/>
    </xf>
    <xf numFmtId="0" fontId="52" fillId="18" borderId="4" xfId="10" applyFont="1" applyFill="1" applyBorder="1" applyAlignment="1">
      <alignment horizontal="center" vertical="center"/>
    </xf>
    <xf numFmtId="164" fontId="59" fillId="18" borderId="4" xfId="87" applyFont="1" applyFill="1" applyBorder="1" applyAlignment="1">
      <alignment vertical="center" wrapText="1"/>
    </xf>
    <xf numFmtId="17" fontId="52" fillId="18" borderId="4" xfId="10" applyNumberFormat="1" applyFont="1" applyFill="1" applyBorder="1" applyAlignment="1">
      <alignment vertical="center"/>
    </xf>
    <xf numFmtId="164" fontId="59" fillId="0" borderId="4" xfId="87" applyFont="1" applyFill="1" applyBorder="1" applyAlignment="1">
      <alignment vertical="center" wrapText="1"/>
    </xf>
    <xf numFmtId="164" fontId="52" fillId="0" borderId="4" xfId="87" applyFont="1" applyFill="1" applyBorder="1" applyAlignment="1">
      <alignment horizontal="right" vertical="center" wrapText="1"/>
    </xf>
    <xf numFmtId="0" fontId="52" fillId="14" borderId="4" xfId="10" applyFont="1" applyFill="1" applyBorder="1" applyAlignment="1">
      <alignment vertical="center"/>
    </xf>
    <xf numFmtId="17" fontId="52" fillId="0" borderId="4" xfId="10" applyNumberFormat="1" applyFont="1" applyBorder="1" applyAlignment="1">
      <alignment horizontal="center" vertical="center"/>
    </xf>
    <xf numFmtId="17" fontId="52" fillId="14" borderId="4" xfId="10" applyNumberFormat="1" applyFont="1" applyFill="1" applyBorder="1" applyAlignment="1">
      <alignment horizontal="center" vertical="center"/>
    </xf>
    <xf numFmtId="14" fontId="52" fillId="14" borderId="4" xfId="10" applyNumberFormat="1" applyFont="1" applyFill="1" applyBorder="1" applyAlignment="1">
      <alignment horizontal="center" vertical="center"/>
    </xf>
    <xf numFmtId="0" fontId="60" fillId="20" borderId="4" xfId="10" applyFont="1" applyFill="1" applyBorder="1" applyAlignment="1">
      <alignment vertical="center"/>
    </xf>
    <xf numFmtId="0" fontId="52" fillId="14" borderId="4" xfId="10" applyFont="1" applyFill="1" applyBorder="1" applyAlignment="1">
      <alignment horizontal="center" vertical="center"/>
    </xf>
    <xf numFmtId="0" fontId="52" fillId="0" borderId="4" xfId="10" applyFont="1" applyBorder="1" applyAlignment="1">
      <alignment horizontal="center" vertical="center"/>
    </xf>
    <xf numFmtId="178" fontId="52" fillId="0" borderId="4" xfId="10" applyNumberFormat="1" applyFont="1" applyBorder="1" applyAlignment="1">
      <alignment horizontal="center" vertical="center"/>
    </xf>
    <xf numFmtId="178" fontId="52" fillId="0" borderId="4" xfId="10" applyNumberFormat="1" applyFont="1" applyBorder="1" applyAlignment="1">
      <alignment horizontal="center" vertical="center" wrapText="1"/>
    </xf>
    <xf numFmtId="0" fontId="52" fillId="0" borderId="4" xfId="10" applyFont="1" applyBorder="1" applyAlignment="1">
      <alignment vertical="center"/>
    </xf>
    <xf numFmtId="0" fontId="58" fillId="6" borderId="4" xfId="86" applyFont="1" applyFill="1" applyBorder="1" applyAlignment="1">
      <alignment horizontal="center" vertical="center" wrapText="1"/>
    </xf>
    <xf numFmtId="0" fontId="58" fillId="6" borderId="4" xfId="86" applyFont="1" applyFill="1" applyBorder="1" applyAlignment="1">
      <alignment vertical="center" wrapText="1"/>
    </xf>
    <xf numFmtId="179" fontId="58" fillId="6" borderId="4" xfId="86" applyNumberFormat="1" applyFont="1" applyFill="1" applyBorder="1" applyAlignment="1">
      <alignment horizontal="center" vertical="center"/>
    </xf>
    <xf numFmtId="179" fontId="58" fillId="6" borderId="4" xfId="86" applyNumberFormat="1" applyFont="1" applyFill="1" applyBorder="1" applyAlignment="1">
      <alignment horizontal="center" vertical="center" wrapText="1"/>
    </xf>
    <xf numFmtId="164" fontId="58" fillId="6" borderId="4" xfId="87" applyFont="1" applyFill="1" applyBorder="1" applyAlignment="1">
      <alignment horizontal="center" vertical="center" wrapText="1"/>
    </xf>
    <xf numFmtId="0" fontId="52" fillId="6" borderId="4" xfId="10" applyFont="1" applyFill="1" applyBorder="1" applyAlignment="1">
      <alignment vertical="center"/>
    </xf>
    <xf numFmtId="178" fontId="52" fillId="6" borderId="4" xfId="10" applyNumberFormat="1" applyFont="1" applyFill="1" applyBorder="1" applyAlignment="1">
      <alignment horizontal="center" vertical="center"/>
    </xf>
    <xf numFmtId="9" fontId="52" fillId="6" borderId="4" xfId="89" applyFont="1" applyFill="1" applyBorder="1" applyAlignment="1">
      <alignment horizontal="center" vertical="center"/>
    </xf>
    <xf numFmtId="0" fontId="52" fillId="6" borderId="4" xfId="10" applyFont="1" applyFill="1" applyBorder="1" applyAlignment="1">
      <alignment horizontal="center" vertical="center"/>
    </xf>
    <xf numFmtId="0" fontId="52" fillId="6" borderId="0" xfId="10" applyFont="1" applyFill="1" applyAlignment="1">
      <alignment vertical="center"/>
    </xf>
    <xf numFmtId="0" fontId="59" fillId="6" borderId="4" xfId="86" applyFont="1" applyFill="1" applyBorder="1" applyAlignment="1">
      <alignment horizontal="center" vertical="center" wrapText="1"/>
    </xf>
    <xf numFmtId="0" fontId="52" fillId="6" borderId="4" xfId="86" applyFont="1" applyFill="1" applyBorder="1" applyAlignment="1">
      <alignment horizontal="left" vertical="center" wrapText="1" indent="2"/>
    </xf>
    <xf numFmtId="0" fontId="59" fillId="6" borderId="4" xfId="86" applyFont="1" applyFill="1" applyBorder="1" applyAlignment="1">
      <alignment horizontal="center" vertical="center"/>
    </xf>
    <xf numFmtId="178" fontId="59" fillId="6" borderId="4" xfId="86" applyNumberFormat="1" applyFont="1" applyFill="1" applyBorder="1" applyAlignment="1">
      <alignment horizontal="center" vertical="center" wrapText="1"/>
    </xf>
    <xf numFmtId="178" fontId="52" fillId="6" borderId="4" xfId="10" applyNumberFormat="1" applyFont="1" applyFill="1" applyBorder="1" applyAlignment="1">
      <alignment horizontal="center" vertical="center" wrapText="1"/>
    </xf>
    <xf numFmtId="164" fontId="52" fillId="6" borderId="4" xfId="87" applyFont="1" applyFill="1" applyBorder="1" applyAlignment="1">
      <alignment horizontal="right" vertical="center" wrapText="1"/>
    </xf>
    <xf numFmtId="0" fontId="59" fillId="6" borderId="4" xfId="86" applyFont="1" applyFill="1" applyBorder="1" applyAlignment="1" applyProtection="1">
      <alignment horizontal="center" vertical="center" wrapText="1"/>
      <protection locked="0"/>
    </xf>
    <xf numFmtId="0" fontId="64" fillId="6" borderId="4" xfId="86" applyFont="1" applyFill="1" applyBorder="1" applyAlignment="1">
      <alignment horizontal="center" vertical="center" wrapText="1"/>
    </xf>
    <xf numFmtId="164" fontId="52" fillId="0" borderId="4" xfId="87" applyFont="1" applyBorder="1" applyAlignment="1">
      <alignment horizontal="right" vertical="center" wrapText="1"/>
    </xf>
    <xf numFmtId="0" fontId="60" fillId="21" borderId="4" xfId="10" applyFont="1" applyFill="1" applyBorder="1" applyAlignment="1">
      <alignment vertical="center"/>
    </xf>
    <xf numFmtId="0" fontId="60" fillId="6" borderId="4" xfId="10" applyFont="1" applyFill="1" applyBorder="1" applyAlignment="1">
      <alignment vertical="center"/>
    </xf>
    <xf numFmtId="0" fontId="60" fillId="6" borderId="4" xfId="10" applyFont="1" applyFill="1" applyBorder="1" applyAlignment="1">
      <alignment horizontal="center" vertical="center"/>
    </xf>
    <xf numFmtId="178" fontId="52" fillId="18" borderId="4" xfId="10" applyNumberFormat="1" applyFont="1" applyFill="1" applyBorder="1" applyAlignment="1">
      <alignment horizontal="center" vertical="center"/>
    </xf>
    <xf numFmtId="0" fontId="54" fillId="17" borderId="4" xfId="10" applyFont="1" applyFill="1" applyBorder="1" applyAlignment="1">
      <alignment vertical="center"/>
    </xf>
    <xf numFmtId="0" fontId="54" fillId="0" borderId="0" xfId="10" applyFont="1" applyAlignment="1">
      <alignment horizontal="center" vertical="center" wrapText="1"/>
    </xf>
    <xf numFmtId="0" fontId="54" fillId="17" borderId="4" xfId="10" applyFont="1" applyFill="1" applyBorder="1" applyAlignment="1">
      <alignment vertical="center" wrapText="1"/>
    </xf>
    <xf numFmtId="43" fontId="52" fillId="0" borderId="0" xfId="10" applyNumberFormat="1" applyFont="1" applyAlignment="1">
      <alignment vertical="center"/>
    </xf>
    <xf numFmtId="14" fontId="52" fillId="0" borderId="4" xfId="10" applyNumberFormat="1" applyFont="1" applyBorder="1" applyAlignment="1">
      <alignment horizontal="center" vertical="center" wrapText="1"/>
    </xf>
    <xf numFmtId="0" fontId="54" fillId="17" borderId="18" xfId="10" applyFont="1" applyFill="1" applyBorder="1" applyAlignment="1">
      <alignment vertical="center"/>
    </xf>
    <xf numFmtId="0" fontId="54" fillId="17" borderId="19" xfId="10" applyFont="1" applyFill="1" applyBorder="1" applyAlignment="1">
      <alignment vertical="center" wrapText="1"/>
    </xf>
    <xf numFmtId="0" fontId="54" fillId="17" borderId="19" xfId="10" applyFont="1" applyFill="1" applyBorder="1" applyAlignment="1">
      <alignment horizontal="center" vertical="center" wrapText="1"/>
    </xf>
    <xf numFmtId="14" fontId="54" fillId="17" borderId="19" xfId="10" applyNumberFormat="1" applyFont="1" applyFill="1" applyBorder="1" applyAlignment="1">
      <alignment horizontal="center" vertical="center" wrapText="1"/>
    </xf>
    <xf numFmtId="0" fontId="54" fillId="0" borderId="0" xfId="10" applyFont="1" applyAlignment="1">
      <alignment vertical="center"/>
    </xf>
    <xf numFmtId="0" fontId="52" fillId="0" borderId="0" xfId="10" applyFont="1" applyAlignment="1">
      <alignment horizontal="center" vertical="center" wrapText="1"/>
    </xf>
    <xf numFmtId="10" fontId="35" fillId="0" borderId="4" xfId="40" applyNumberFormat="1" applyFont="1" applyFill="1" applyBorder="1"/>
    <xf numFmtId="10" fontId="8" fillId="0" borderId="4" xfId="14" applyNumberFormat="1" applyFont="1" applyFill="1" applyBorder="1">
      <alignment vertical="center"/>
    </xf>
    <xf numFmtId="10" fontId="8" fillId="14" borderId="4" xfId="70" quotePrefix="1" applyNumberFormat="1" applyFont="1" applyFill="1" applyBorder="1" applyAlignment="1">
      <alignment vertical="center" wrapText="1"/>
    </xf>
    <xf numFmtId="43" fontId="9" fillId="14" borderId="4" xfId="69" applyFont="1" applyFill="1" applyBorder="1" applyAlignment="1">
      <alignment vertical="center"/>
    </xf>
    <xf numFmtId="10" fontId="8" fillId="14" borderId="4" xfId="70" applyNumberFormat="1" applyFont="1" applyFill="1" applyBorder="1" applyAlignment="1">
      <alignment vertical="center"/>
    </xf>
    <xf numFmtId="0" fontId="30" fillId="0" borderId="4" xfId="10" applyFont="1" applyFill="1" applyBorder="1" applyAlignment="1">
      <alignment vertical="center"/>
    </xf>
    <xf numFmtId="43" fontId="8" fillId="5" borderId="0" xfId="10" applyNumberFormat="1" applyFont="1" applyFill="1" applyBorder="1" applyAlignment="1">
      <alignment vertical="center"/>
    </xf>
    <xf numFmtId="43" fontId="8" fillId="0" borderId="0" xfId="10" applyNumberFormat="1" applyFont="1" applyAlignment="1">
      <alignment vertical="center"/>
    </xf>
    <xf numFmtId="43" fontId="9" fillId="0" borderId="4" xfId="69" applyFont="1" applyFill="1" applyBorder="1" applyAlignment="1">
      <alignment horizontal="center" vertical="center"/>
    </xf>
    <xf numFmtId="2" fontId="0" fillId="0" borderId="0" xfId="0" applyNumberFormat="1" applyFont="1" applyFill="1" applyBorder="1" applyAlignment="1">
      <alignment horizontal="right" vertical="center" wrapText="1"/>
    </xf>
    <xf numFmtId="2" fontId="0" fillId="0" borderId="0" xfId="0" applyNumberFormat="1" applyFill="1" applyBorder="1"/>
    <xf numFmtId="0" fontId="8" fillId="0" borderId="0" xfId="14" applyFont="1" applyFill="1" applyBorder="1" applyAlignment="1">
      <alignment vertical="center"/>
    </xf>
    <xf numFmtId="0" fontId="9" fillId="0" borderId="0" xfId="14" applyFont="1" applyFill="1" applyBorder="1" applyAlignment="1">
      <alignment vertical="center"/>
    </xf>
    <xf numFmtId="0" fontId="8" fillId="0" borderId="0" xfId="14" applyFont="1" applyFill="1" applyBorder="1" applyAlignment="1">
      <alignment vertical="center" wrapText="1"/>
    </xf>
    <xf numFmtId="164" fontId="8" fillId="0" borderId="0" xfId="29" applyFont="1" applyFill="1" applyBorder="1" applyAlignment="1">
      <alignment vertical="center"/>
    </xf>
    <xf numFmtId="10" fontId="8" fillId="0" borderId="0" xfId="14" applyNumberFormat="1" applyFont="1" applyFill="1" applyBorder="1" applyAlignment="1">
      <alignment vertical="center"/>
    </xf>
    <xf numFmtId="177" fontId="8" fillId="0" borderId="0" xfId="29" applyNumberFormat="1" applyFont="1" applyFill="1" applyBorder="1" applyAlignment="1">
      <alignment vertical="center"/>
    </xf>
    <xf numFmtId="164" fontId="51" fillId="0" borderId="0" xfId="72" applyFont="1" applyFill="1" applyBorder="1" applyAlignment="1">
      <alignment vertical="center"/>
    </xf>
    <xf numFmtId="0" fontId="62" fillId="0" borderId="0" xfId="0" applyFont="1" applyFill="1" applyBorder="1" applyAlignment="1">
      <alignment vertical="center"/>
    </xf>
    <xf numFmtId="0" fontId="62" fillId="0" borderId="0" xfId="0" applyFont="1" applyFill="1" applyBorder="1" applyAlignment="1">
      <alignment horizontal="center" vertical="center" wrapText="1"/>
    </xf>
    <xf numFmtId="2" fontId="62" fillId="0" borderId="0" xfId="0" applyNumberFormat="1" applyFont="1" applyFill="1" applyBorder="1" applyAlignment="1">
      <alignment horizontal="right" vertical="center" wrapText="1"/>
    </xf>
    <xf numFmtId="0" fontId="0" fillId="0" borderId="0" xfId="0" applyFill="1" applyBorder="1" applyAlignment="1">
      <alignment horizontal="left" vertical="center" wrapText="1" indent="1"/>
    </xf>
    <xf numFmtId="2" fontId="0" fillId="0" borderId="0" xfId="0" applyNumberFormat="1" applyFont="1" applyFill="1" applyBorder="1" applyAlignment="1">
      <alignment horizontal="right" vertical="center"/>
    </xf>
    <xf numFmtId="2" fontId="62" fillId="0" borderId="0" xfId="0" applyNumberFormat="1" applyFont="1" applyFill="1" applyBorder="1"/>
    <xf numFmtId="0" fontId="0" fillId="0" borderId="0" xfId="0" applyFill="1" applyBorder="1"/>
    <xf numFmtId="174" fontId="62" fillId="0" borderId="0" xfId="0" applyNumberFormat="1" applyFont="1" applyFill="1" applyBorder="1"/>
    <xf numFmtId="174" fontId="0" fillId="0" borderId="0" xfId="0" applyNumberFormat="1" applyFill="1" applyBorder="1"/>
    <xf numFmtId="0" fontId="9" fillId="0" borderId="0" xfId="14" applyFont="1" applyFill="1" applyBorder="1">
      <alignment vertical="center"/>
    </xf>
    <xf numFmtId="2" fontId="62" fillId="0" borderId="0" xfId="0" applyNumberFormat="1" applyFont="1" applyFill="1" applyBorder="1" applyAlignment="1">
      <alignment horizontal="center" vertical="center" wrapText="1"/>
    </xf>
    <xf numFmtId="0" fontId="62" fillId="0" borderId="0" xfId="0" applyFont="1" applyFill="1" applyBorder="1" applyAlignment="1">
      <alignment vertical="center" wrapText="1"/>
    </xf>
    <xf numFmtId="43" fontId="0" fillId="0" borderId="0" xfId="0" applyNumberFormat="1" applyFill="1" applyBorder="1"/>
    <xf numFmtId="0" fontId="9" fillId="0" borderId="0" xfId="14" applyFont="1" applyAlignment="1">
      <alignment horizontal="center" vertical="center"/>
    </xf>
    <xf numFmtId="0" fontId="9" fillId="4" borderId="4" xfId="14" applyFont="1" applyFill="1" applyBorder="1" applyAlignment="1">
      <alignment horizontal="center" vertical="center" wrapText="1"/>
    </xf>
    <xf numFmtId="0" fontId="9" fillId="4" borderId="5" xfId="14" applyFont="1" applyFill="1" applyBorder="1" applyAlignment="1">
      <alignment horizontal="center" vertical="center" wrapText="1"/>
    </xf>
    <xf numFmtId="0" fontId="9" fillId="0" borderId="0" xfId="10" applyFont="1" applyAlignment="1">
      <alignment horizontal="center" vertical="center"/>
    </xf>
    <xf numFmtId="0" fontId="28" fillId="0" borderId="0" xfId="14" applyFont="1">
      <alignment vertical="center"/>
    </xf>
    <xf numFmtId="0" fontId="31" fillId="0" borderId="4" xfId="91" applyFont="1" applyBorder="1" applyAlignment="1">
      <alignment vertical="center"/>
    </xf>
    <xf numFmtId="0" fontId="31" fillId="0" borderId="4" xfId="91" applyFont="1" applyBorder="1" applyAlignment="1">
      <alignment horizontal="center" vertical="center"/>
    </xf>
    <xf numFmtId="0" fontId="30" fillId="0" borderId="4" xfId="91" applyFont="1" applyBorder="1" applyAlignment="1">
      <alignment vertical="center"/>
    </xf>
    <xf numFmtId="0" fontId="30" fillId="0" borderId="4" xfId="91" applyFont="1" applyBorder="1" applyAlignment="1">
      <alignment horizontal="center" vertical="center"/>
    </xf>
    <xf numFmtId="0" fontId="30" fillId="0" borderId="0" xfId="91" applyFont="1" applyAlignment="1">
      <alignment vertical="center"/>
    </xf>
    <xf numFmtId="0" fontId="30" fillId="0" borderId="0" xfId="91" applyFont="1" applyAlignment="1">
      <alignment horizontal="center" vertical="center"/>
    </xf>
    <xf numFmtId="0" fontId="8" fillId="0" borderId="0" xfId="15" applyFont="1">
      <alignment vertical="center"/>
    </xf>
    <xf numFmtId="164" fontId="10" fillId="0" borderId="4" xfId="92" applyNumberFormat="1" applyFont="1" applyFill="1" applyBorder="1" applyAlignment="1">
      <alignment vertical="center"/>
    </xf>
    <xf numFmtId="164" fontId="11" fillId="0" borderId="4" xfId="92" applyNumberFormat="1" applyFont="1" applyBorder="1" applyAlignment="1">
      <alignment vertical="center"/>
    </xf>
    <xf numFmtId="164" fontId="8" fillId="0" borderId="4" xfId="29" applyFont="1" applyFill="1" applyBorder="1" applyAlignment="1">
      <alignment horizontal="center" vertical="center"/>
    </xf>
    <xf numFmtId="0" fontId="0" fillId="0" borderId="4" xfId="0" applyFill="1" applyBorder="1" applyAlignment="1">
      <alignment wrapText="1"/>
    </xf>
    <xf numFmtId="0" fontId="8" fillId="0" borderId="0" xfId="10" applyFont="1" applyAlignment="1">
      <alignment horizontal="center" vertical="center"/>
    </xf>
    <xf numFmtId="0" fontId="9" fillId="0" borderId="0" xfId="10" applyFont="1" applyAlignment="1">
      <alignment horizontal="left" vertical="center" wrapText="1"/>
    </xf>
    <xf numFmtId="43" fontId="9" fillId="0" borderId="0" xfId="10" applyNumberFormat="1" applyFont="1" applyAlignment="1">
      <alignment horizontal="left" vertical="center" wrapText="1"/>
    </xf>
    <xf numFmtId="0" fontId="9" fillId="0" borderId="0" xfId="10" applyFont="1" applyAlignment="1">
      <alignment horizontal="left" vertical="center"/>
    </xf>
    <xf numFmtId="43" fontId="9" fillId="0" borderId="0" xfId="10" applyNumberFormat="1" applyFont="1" applyAlignment="1">
      <alignment horizontal="left" vertical="center"/>
    </xf>
    <xf numFmtId="43" fontId="9" fillId="0" borderId="0" xfId="10" applyNumberFormat="1" applyFont="1" applyAlignment="1">
      <alignment vertical="center"/>
    </xf>
    <xf numFmtId="43" fontId="8" fillId="0" borderId="0" xfId="69" applyFont="1" applyBorder="1" applyAlignment="1">
      <alignment vertical="top"/>
    </xf>
    <xf numFmtId="43" fontId="9" fillId="0" borderId="0" xfId="69" applyFont="1" applyBorder="1" applyAlignment="1"/>
    <xf numFmtId="43" fontId="9" fillId="0" borderId="0" xfId="69" applyFont="1" applyFill="1" applyAlignment="1">
      <alignment vertical="center"/>
    </xf>
    <xf numFmtId="43" fontId="8" fillId="0" borderId="0" xfId="69" applyFont="1" applyFill="1" applyAlignment="1">
      <alignment vertical="center"/>
    </xf>
    <xf numFmtId="43" fontId="9" fillId="0" borderId="0" xfId="69" applyFont="1" applyAlignment="1">
      <alignment vertical="center"/>
    </xf>
    <xf numFmtId="43" fontId="47" fillId="0" borderId="0" xfId="69" applyFont="1" applyAlignment="1">
      <alignment vertical="center"/>
    </xf>
    <xf numFmtId="171" fontId="8" fillId="0" borderId="0" xfId="69" applyNumberFormat="1" applyFont="1" applyFill="1" applyAlignment="1">
      <alignment vertical="center"/>
    </xf>
    <xf numFmtId="171" fontId="8" fillId="0" borderId="0" xfId="14" applyNumberFormat="1" applyFont="1" applyFill="1">
      <alignment vertical="center"/>
    </xf>
    <xf numFmtId="43" fontId="52" fillId="0" borderId="0" xfId="69" applyFont="1" applyAlignment="1">
      <alignment vertical="center" wrapText="1"/>
    </xf>
    <xf numFmtId="43" fontId="54" fillId="0" borderId="0" xfId="69" applyFont="1" applyBorder="1" applyAlignment="1">
      <alignment horizontal="center" vertical="center"/>
    </xf>
    <xf numFmtId="0" fontId="54" fillId="5" borderId="0" xfId="10" applyFont="1" applyFill="1" applyAlignment="1">
      <alignment horizontal="left" vertical="center" wrapText="1"/>
    </xf>
    <xf numFmtId="43" fontId="54" fillId="5" borderId="0" xfId="69" applyFont="1" applyFill="1" applyBorder="1" applyAlignment="1">
      <alignment horizontal="left" vertical="center"/>
    </xf>
    <xf numFmtId="14" fontId="54" fillId="5" borderId="0" xfId="10" applyNumberFormat="1" applyFont="1" applyFill="1" applyAlignment="1">
      <alignment horizontal="center" vertical="center" wrapText="1"/>
    </xf>
    <xf numFmtId="43" fontId="54" fillId="5" borderId="0" xfId="69" applyFont="1" applyFill="1" applyBorder="1" applyAlignment="1">
      <alignment horizontal="left" vertical="center" wrapText="1"/>
    </xf>
    <xf numFmtId="43" fontId="52" fillId="0" borderId="0" xfId="69" applyFont="1" applyAlignment="1">
      <alignment horizontal="centerContinuous" vertical="center" wrapText="1"/>
    </xf>
    <xf numFmtId="43" fontId="54" fillId="0" borderId="0" xfId="69" applyFont="1" applyFill="1" applyBorder="1" applyAlignment="1">
      <alignment horizontal="center" vertical="center" wrapText="1"/>
    </xf>
    <xf numFmtId="43" fontId="54" fillId="4" borderId="4" xfId="69" applyFont="1" applyFill="1" applyBorder="1" applyAlignment="1">
      <alignment horizontal="center" vertical="center" wrapText="1"/>
    </xf>
    <xf numFmtId="0" fontId="54" fillId="0" borderId="4" xfId="10" applyFont="1" applyBorder="1" applyAlignment="1">
      <alignment vertical="center"/>
    </xf>
    <xf numFmtId="0" fontId="54" fillId="0" borderId="4" xfId="10" applyFont="1" applyBorder="1" applyAlignment="1">
      <alignment horizontal="center" vertical="center" wrapText="1"/>
    </xf>
    <xf numFmtId="14" fontId="54" fillId="0" borderId="4" xfId="10" applyNumberFormat="1" applyFont="1" applyBorder="1" applyAlignment="1">
      <alignment horizontal="center" vertical="center" wrapText="1"/>
    </xf>
    <xf numFmtId="43" fontId="52" fillId="0" borderId="4" xfId="69" applyFont="1" applyFill="1" applyBorder="1" applyAlignment="1">
      <alignment vertical="center" wrapText="1"/>
    </xf>
    <xf numFmtId="0" fontId="54" fillId="0" borderId="4" xfId="10" applyFont="1" applyBorder="1" applyAlignment="1">
      <alignment horizontal="center" vertical="center"/>
    </xf>
    <xf numFmtId="0" fontId="57" fillId="0" borderId="4" xfId="10" applyFont="1" applyBorder="1" applyAlignment="1">
      <alignment vertical="center"/>
    </xf>
    <xf numFmtId="0" fontId="61" fillId="0" borderId="4" xfId="10" applyFont="1" applyBorder="1" applyAlignment="1">
      <alignment horizontal="center" vertical="center" wrapText="1"/>
    </xf>
    <xf numFmtId="14" fontId="61" fillId="0" borderId="4" xfId="10" applyNumberFormat="1" applyFont="1" applyBorder="1" applyAlignment="1">
      <alignment horizontal="center" vertical="center" wrapText="1"/>
    </xf>
    <xf numFmtId="0" fontId="58" fillId="18" borderId="4" xfId="0" applyFont="1" applyFill="1" applyBorder="1" applyAlignment="1">
      <alignment horizontal="center" vertical="center" wrapText="1"/>
    </xf>
    <xf numFmtId="0" fontId="58" fillId="18" borderId="4" xfId="0" applyFont="1" applyFill="1" applyBorder="1" applyAlignment="1">
      <alignment vertical="center" wrapText="1"/>
    </xf>
    <xf numFmtId="0" fontId="58" fillId="0" borderId="4" xfId="0" applyFont="1" applyBorder="1" applyAlignment="1">
      <alignment horizontal="center" vertical="center" wrapText="1"/>
    </xf>
    <xf numFmtId="14" fontId="58" fillId="0" borderId="4" xfId="0" applyNumberFormat="1" applyFont="1" applyBorder="1" applyAlignment="1">
      <alignment horizontal="center" vertical="center" wrapText="1"/>
    </xf>
    <xf numFmtId="43" fontId="58" fillId="0" borderId="4" xfId="69" applyFont="1" applyBorder="1" applyAlignment="1">
      <alignment horizontal="center" vertical="center" wrapText="1"/>
    </xf>
    <xf numFmtId="43" fontId="58" fillId="18" borderId="4" xfId="69" applyFont="1" applyFill="1" applyBorder="1" applyAlignment="1">
      <alignment horizontal="center" vertical="center"/>
    </xf>
    <xf numFmtId="43" fontId="52" fillId="0" borderId="0" xfId="69" applyFont="1" applyFill="1" applyAlignment="1">
      <alignment vertical="center"/>
    </xf>
    <xf numFmtId="0" fontId="59" fillId="18" borderId="4" xfId="0" applyFont="1" applyFill="1" applyBorder="1" applyAlignment="1">
      <alignment horizontal="center" vertical="center" wrapText="1"/>
    </xf>
    <xf numFmtId="0" fontId="59" fillId="18" borderId="4" xfId="0" applyFont="1" applyFill="1" applyBorder="1" applyAlignment="1">
      <alignment vertical="center" wrapText="1"/>
    </xf>
    <xf numFmtId="0" fontId="59" fillId="0" borderId="4" xfId="0" applyFont="1" applyBorder="1" applyAlignment="1">
      <alignment horizontal="center" vertical="center" wrapText="1"/>
    </xf>
    <xf numFmtId="43" fontId="52" fillId="0" borderId="4" xfId="69" applyFont="1" applyBorder="1" applyAlignment="1">
      <alignment horizontal="right" vertical="center" wrapText="1"/>
    </xf>
    <xf numFmtId="0" fontId="59" fillId="0" borderId="4" xfId="0" applyFont="1" applyBorder="1" applyAlignment="1">
      <alignment vertical="center" wrapText="1"/>
    </xf>
    <xf numFmtId="0" fontId="52" fillId="18" borderId="4" xfId="0" applyFont="1" applyFill="1" applyBorder="1" applyAlignment="1">
      <alignment horizontal="center" vertical="center" wrapText="1"/>
    </xf>
    <xf numFmtId="43" fontId="52" fillId="0" borderId="4" xfId="69" applyFont="1" applyBorder="1" applyAlignment="1">
      <alignment vertical="center" wrapText="1"/>
    </xf>
    <xf numFmtId="0" fontId="52" fillId="0" borderId="4" xfId="0" applyFont="1" applyBorder="1" applyAlignment="1">
      <alignment horizontal="left" vertical="center" wrapText="1" indent="2"/>
    </xf>
    <xf numFmtId="0" fontId="52" fillId="18" borderId="4" xfId="0" applyFont="1" applyFill="1" applyBorder="1" applyAlignment="1">
      <alignment horizontal="left" vertical="center" wrapText="1" indent="2"/>
    </xf>
    <xf numFmtId="43" fontId="54" fillId="17" borderId="19" xfId="69" applyFont="1" applyFill="1" applyBorder="1" applyAlignment="1">
      <alignment vertical="center" wrapText="1"/>
    </xf>
    <xf numFmtId="43" fontId="54" fillId="17" borderId="19" xfId="69" applyFont="1" applyFill="1" applyBorder="1" applyAlignment="1">
      <alignment vertical="center"/>
    </xf>
    <xf numFmtId="43" fontId="52" fillId="0" borderId="0" xfId="69" applyFont="1" applyAlignment="1">
      <alignment vertical="center"/>
    </xf>
    <xf numFmtId="43" fontId="52" fillId="0" borderId="4" xfId="69" applyFont="1" applyFill="1" applyBorder="1" applyAlignment="1">
      <alignment vertical="center"/>
    </xf>
    <xf numFmtId="43" fontId="52" fillId="0" borderId="4" xfId="69" applyFont="1" applyBorder="1" applyAlignment="1">
      <alignment horizontal="right" vertical="center"/>
    </xf>
    <xf numFmtId="43" fontId="52" fillId="0" borderId="4" xfId="69" applyFont="1" applyBorder="1" applyAlignment="1">
      <alignment vertical="center"/>
    </xf>
    <xf numFmtId="43" fontId="58" fillId="0" borderId="4" xfId="69" applyFont="1" applyBorder="1" applyAlignment="1">
      <alignment horizontal="center" vertical="center"/>
    </xf>
    <xf numFmtId="0" fontId="52" fillId="0" borderId="0" xfId="10" applyFont="1" applyAlignment="1">
      <alignment horizontal="center" vertical="center"/>
    </xf>
    <xf numFmtId="178" fontId="52" fillId="0" borderId="0" xfId="10" applyNumberFormat="1" applyFont="1" applyAlignment="1">
      <alignment horizontal="center" vertical="center"/>
    </xf>
    <xf numFmtId="178" fontId="52" fillId="0" borderId="0" xfId="10" applyNumberFormat="1" applyFont="1" applyAlignment="1">
      <alignment horizontal="center" vertical="center" wrapText="1"/>
    </xf>
    <xf numFmtId="43" fontId="52" fillId="0" borderId="0" xfId="69" applyFont="1" applyFill="1" applyBorder="1" applyAlignment="1">
      <alignment horizontal="center" vertical="center" wrapText="1"/>
    </xf>
    <xf numFmtId="43" fontId="52" fillId="0" borderId="0" xfId="69" applyFont="1" applyBorder="1" applyAlignment="1">
      <alignment horizontal="center" vertical="center"/>
    </xf>
    <xf numFmtId="9" fontId="52" fillId="0" borderId="0" xfId="70" applyFont="1" applyBorder="1" applyAlignment="1">
      <alignment horizontal="center" vertical="center"/>
    </xf>
    <xf numFmtId="2" fontId="52" fillId="0" borderId="0" xfId="69" applyNumberFormat="1" applyFont="1" applyBorder="1" applyAlignment="1">
      <alignment horizontal="center" vertical="center"/>
    </xf>
    <xf numFmtId="43" fontId="52" fillId="0" borderId="0" xfId="69" applyFont="1" applyBorder="1" applyAlignment="1">
      <alignment horizontal="center" vertical="center" wrapText="1"/>
    </xf>
    <xf numFmtId="43" fontId="52" fillId="0" borderId="0" xfId="69" applyFont="1" applyBorder="1" applyAlignment="1">
      <alignment vertical="center"/>
    </xf>
    <xf numFmtId="0" fontId="54" fillId="0" borderId="0" xfId="10" applyFont="1" applyAlignment="1">
      <alignment horizontal="center" vertical="center"/>
    </xf>
    <xf numFmtId="0" fontId="54" fillId="5" borderId="0" xfId="10" applyFont="1" applyFill="1" applyAlignment="1">
      <alignment horizontal="center" vertical="center"/>
    </xf>
    <xf numFmtId="43" fontId="52" fillId="0" borderId="10" xfId="69" applyFont="1" applyFill="1" applyBorder="1" applyAlignment="1">
      <alignment horizontal="center" vertical="center" wrapText="1"/>
    </xf>
    <xf numFmtId="43" fontId="52" fillId="0" borderId="10" xfId="69" applyFont="1" applyBorder="1" applyAlignment="1">
      <alignment horizontal="center" vertical="center"/>
    </xf>
    <xf numFmtId="43" fontId="54" fillId="0" borderId="10" xfId="69" applyFont="1" applyFill="1" applyBorder="1" applyAlignment="1">
      <alignment horizontal="center" vertical="center"/>
    </xf>
    <xf numFmtId="9" fontId="52" fillId="0" borderId="10" xfId="70" applyFont="1" applyBorder="1" applyAlignment="1">
      <alignment horizontal="center" vertical="center"/>
    </xf>
    <xf numFmtId="2" fontId="52" fillId="0" borderId="10" xfId="69" applyNumberFormat="1" applyFont="1" applyBorder="1" applyAlignment="1">
      <alignment horizontal="center" vertical="center"/>
    </xf>
    <xf numFmtId="2" fontId="52" fillId="0" borderId="12" xfId="69" applyNumberFormat="1" applyFont="1" applyBorder="1" applyAlignment="1">
      <alignment horizontal="center" vertical="center"/>
    </xf>
    <xf numFmtId="43" fontId="54" fillId="0" borderId="0" xfId="69" applyFont="1" applyFill="1" applyBorder="1" applyAlignment="1">
      <alignment horizontal="center" vertical="center"/>
    </xf>
    <xf numFmtId="43" fontId="52" fillId="0" borderId="0" xfId="69" applyFont="1" applyBorder="1" applyAlignment="1">
      <alignment horizontal="centerContinuous" vertical="center"/>
    </xf>
    <xf numFmtId="43" fontId="54" fillId="6" borderId="0" xfId="69" applyFont="1" applyFill="1" applyBorder="1" applyAlignment="1">
      <alignment horizontal="center" vertical="center"/>
    </xf>
    <xf numFmtId="43" fontId="54" fillId="4" borderId="7" xfId="69" applyFont="1" applyFill="1" applyBorder="1" applyAlignment="1">
      <alignment horizontal="center" vertical="center" wrapText="1"/>
    </xf>
    <xf numFmtId="0" fontId="52" fillId="0" borderId="0" xfId="10" applyFont="1" applyAlignment="1">
      <alignment horizontal="left" vertical="center"/>
    </xf>
    <xf numFmtId="43" fontId="9" fillId="4" borderId="4" xfId="69" applyFont="1" applyFill="1" applyBorder="1" applyAlignment="1">
      <alignment horizontal="center" vertical="center" wrapText="1"/>
    </xf>
    <xf numFmtId="2" fontId="54" fillId="4" borderId="4" xfId="69" applyNumberFormat="1" applyFont="1" applyFill="1" applyBorder="1" applyAlignment="1">
      <alignment horizontal="center" vertical="center" wrapText="1"/>
    </xf>
    <xf numFmtId="43" fontId="54" fillId="17" borderId="4" xfId="69" applyFont="1" applyFill="1" applyBorder="1" applyAlignment="1">
      <alignment horizontal="center" vertical="center" wrapText="1"/>
    </xf>
    <xf numFmtId="9" fontId="54" fillId="17" borderId="4" xfId="70" applyFont="1" applyFill="1" applyBorder="1" applyAlignment="1">
      <alignment horizontal="center" vertical="center" wrapText="1"/>
    </xf>
    <xf numFmtId="2" fontId="54" fillId="17" borderId="4" xfId="69" applyNumberFormat="1" applyFont="1" applyFill="1" applyBorder="1" applyAlignment="1">
      <alignment horizontal="center" vertical="center" wrapText="1"/>
    </xf>
    <xf numFmtId="43" fontId="52" fillId="0" borderId="4" xfId="69" applyFont="1" applyFill="1" applyBorder="1" applyAlignment="1">
      <alignment horizontal="center" vertical="center" wrapText="1"/>
    </xf>
    <xf numFmtId="43" fontId="52" fillId="0" borderId="4" xfId="69" applyFont="1" applyFill="1" applyBorder="1" applyAlignment="1">
      <alignment horizontal="center" vertical="center"/>
    </xf>
    <xf numFmtId="9" fontId="52" fillId="0" borderId="4" xfId="70" applyFont="1" applyFill="1" applyBorder="1" applyAlignment="1">
      <alignment horizontal="center" vertical="center"/>
    </xf>
    <xf numFmtId="2" fontId="52" fillId="0" borderId="4" xfId="69" applyNumberFormat="1" applyFont="1" applyFill="1" applyBorder="1" applyAlignment="1">
      <alignment horizontal="center" vertical="center"/>
    </xf>
    <xf numFmtId="179" fontId="58" fillId="18" borderId="4" xfId="0" applyNumberFormat="1" applyFont="1" applyFill="1" applyBorder="1" applyAlignment="1">
      <alignment horizontal="center" vertical="center"/>
    </xf>
    <xf numFmtId="179" fontId="58" fillId="18" borderId="4" xfId="0" applyNumberFormat="1" applyFont="1" applyFill="1" applyBorder="1" applyAlignment="1">
      <alignment horizontal="center" vertical="center" wrapText="1"/>
    </xf>
    <xf numFmtId="43" fontId="58" fillId="18" borderId="4" xfId="69" applyFont="1" applyFill="1" applyBorder="1" applyAlignment="1">
      <alignment horizontal="center" vertical="center" wrapText="1"/>
    </xf>
    <xf numFmtId="43" fontId="66" fillId="19" borderId="4" xfId="69" applyFont="1" applyFill="1" applyBorder="1" applyAlignment="1">
      <alignment horizontal="center" vertical="center" wrapText="1"/>
    </xf>
    <xf numFmtId="9" fontId="52" fillId="18" borderId="4" xfId="70" applyFont="1" applyFill="1" applyBorder="1" applyAlignment="1">
      <alignment horizontal="center" vertical="center"/>
    </xf>
    <xf numFmtId="2" fontId="52" fillId="18" borderId="4" xfId="69" applyNumberFormat="1" applyFont="1" applyFill="1" applyBorder="1" applyAlignment="1">
      <alignment horizontal="center" vertical="center"/>
    </xf>
    <xf numFmtId="2" fontId="60" fillId="19" borderId="4" xfId="69" applyNumberFormat="1" applyFont="1" applyFill="1" applyBorder="1" applyAlignment="1">
      <alignment horizontal="center" vertical="center"/>
    </xf>
    <xf numFmtId="0" fontId="67" fillId="18" borderId="4" xfId="0" applyFont="1" applyFill="1" applyBorder="1" applyAlignment="1" applyProtection="1">
      <alignment horizontal="center" vertical="center" wrapText="1"/>
      <protection locked="0"/>
    </xf>
    <xf numFmtId="0" fontId="52" fillId="18" borderId="0" xfId="10" applyFont="1" applyFill="1" applyAlignment="1">
      <alignment vertical="center"/>
    </xf>
    <xf numFmtId="0" fontId="59" fillId="18" borderId="4" xfId="0" applyFont="1" applyFill="1" applyBorder="1" applyAlignment="1">
      <alignment horizontal="center" vertical="center"/>
    </xf>
    <xf numFmtId="178" fontId="59" fillId="18" borderId="4" xfId="0" applyNumberFormat="1" applyFont="1" applyFill="1" applyBorder="1" applyAlignment="1">
      <alignment horizontal="center" vertical="center" wrapText="1"/>
    </xf>
    <xf numFmtId="0" fontId="59" fillId="18" borderId="4" xfId="0" applyFont="1" applyFill="1" applyBorder="1" applyAlignment="1">
      <alignment vertical="top" wrapText="1"/>
    </xf>
    <xf numFmtId="185" fontId="52" fillId="18" borderId="4" xfId="69" applyNumberFormat="1" applyFont="1" applyFill="1" applyBorder="1" applyAlignment="1">
      <alignment horizontal="center" vertical="center" wrapText="1"/>
    </xf>
    <xf numFmtId="185" fontId="52" fillId="18" borderId="4" xfId="69" applyNumberFormat="1" applyFont="1" applyFill="1" applyBorder="1" applyAlignment="1">
      <alignment horizontal="center" vertical="center"/>
    </xf>
    <xf numFmtId="43" fontId="60" fillId="19" borderId="4" xfId="69" applyFont="1" applyFill="1" applyBorder="1" applyAlignment="1">
      <alignment horizontal="center" vertical="center"/>
    </xf>
    <xf numFmtId="185" fontId="52" fillId="18" borderId="4" xfId="69" applyNumberFormat="1" applyFont="1" applyFill="1" applyBorder="1" applyAlignment="1">
      <alignment vertical="center"/>
    </xf>
    <xf numFmtId="43" fontId="60" fillId="19" borderId="4" xfId="69" applyFont="1" applyFill="1" applyBorder="1" applyAlignment="1">
      <alignment vertical="center"/>
    </xf>
    <xf numFmtId="0" fontId="67" fillId="18" borderId="4" xfId="0" applyFont="1" applyFill="1" applyBorder="1" applyAlignment="1">
      <alignment horizontal="center" vertical="center" wrapText="1"/>
    </xf>
    <xf numFmtId="43" fontId="52" fillId="18" borderId="4" xfId="69" applyFont="1" applyFill="1" applyBorder="1" applyAlignment="1">
      <alignment horizontal="center" vertical="center" wrapText="1"/>
    </xf>
    <xf numFmtId="43" fontId="52" fillId="18" borderId="4" xfId="69" applyFont="1" applyFill="1" applyBorder="1" applyAlignment="1">
      <alignment horizontal="center" vertical="center"/>
    </xf>
    <xf numFmtId="43" fontId="52" fillId="18" borderId="4" xfId="69" applyFont="1" applyFill="1" applyBorder="1" applyAlignment="1">
      <alignment vertical="center"/>
    </xf>
    <xf numFmtId="0" fontId="59" fillId="0" borderId="4" xfId="0" applyFont="1" applyBorder="1" applyAlignment="1">
      <alignment horizontal="center" vertical="center"/>
    </xf>
    <xf numFmtId="178" fontId="59" fillId="0" borderId="4" xfId="0" applyNumberFormat="1" applyFont="1" applyBorder="1" applyAlignment="1">
      <alignment horizontal="center" vertical="center" wrapText="1"/>
    </xf>
    <xf numFmtId="0" fontId="64" fillId="0" borderId="4" xfId="10" applyFont="1" applyBorder="1" applyAlignment="1">
      <alignment horizontal="center" vertical="center"/>
    </xf>
    <xf numFmtId="0" fontId="59" fillId="0" borderId="4" xfId="0" applyFont="1" applyBorder="1" applyAlignment="1">
      <alignment vertical="top" wrapText="1"/>
    </xf>
    <xf numFmtId="43" fontId="58" fillId="0" borderId="4" xfId="69" applyFont="1" applyFill="1" applyBorder="1" applyAlignment="1">
      <alignment horizontal="center" vertical="center" wrapText="1"/>
    </xf>
    <xf numFmtId="43" fontId="60" fillId="0" borderId="4" xfId="69" applyFont="1" applyFill="1" applyBorder="1" applyAlignment="1">
      <alignment horizontal="center" vertical="center"/>
    </xf>
    <xf numFmtId="2" fontId="60" fillId="0" borderId="4" xfId="69" applyNumberFormat="1" applyFont="1" applyFill="1" applyBorder="1" applyAlignment="1">
      <alignment horizontal="center" vertical="center"/>
    </xf>
    <xf numFmtId="43" fontId="60" fillId="0" borderId="4" xfId="69" applyFont="1" applyFill="1" applyBorder="1" applyAlignment="1">
      <alignment vertical="center"/>
    </xf>
    <xf numFmtId="0" fontId="60" fillId="0" borderId="4" xfId="10" applyFont="1" applyBorder="1" applyAlignment="1">
      <alignment vertical="center"/>
    </xf>
    <xf numFmtId="0" fontId="67" fillId="0" borderId="4" xfId="0" applyFont="1" applyBorder="1" applyAlignment="1">
      <alignment horizontal="center" vertical="center" wrapText="1"/>
    </xf>
    <xf numFmtId="0" fontId="67" fillId="19" borderId="4" xfId="0" applyFont="1" applyFill="1" applyBorder="1" applyAlignment="1" applyProtection="1">
      <alignment horizontal="center" vertical="center" wrapText="1"/>
      <protection locked="0"/>
    </xf>
    <xf numFmtId="9" fontId="60" fillId="19" borderId="4" xfId="70" applyFont="1" applyFill="1" applyBorder="1" applyAlignment="1">
      <alignment horizontal="center" vertical="center"/>
    </xf>
    <xf numFmtId="0" fontId="67" fillId="0" borderId="4" xfId="0" applyFont="1" applyBorder="1" applyAlignment="1" applyProtection="1">
      <alignment horizontal="center" vertical="center" wrapText="1"/>
      <protection locked="0"/>
    </xf>
    <xf numFmtId="0" fontId="59" fillId="14" borderId="4" xfId="0" applyFont="1" applyFill="1" applyBorder="1" applyAlignment="1">
      <alignment vertical="top" wrapText="1"/>
    </xf>
    <xf numFmtId="43" fontId="60" fillId="20" borderId="4" xfId="69" applyFont="1" applyFill="1" applyBorder="1" applyAlignment="1">
      <alignment horizontal="center" vertical="center"/>
    </xf>
    <xf numFmtId="2" fontId="60" fillId="20" borderId="4" xfId="69" applyNumberFormat="1" applyFont="1" applyFill="1" applyBorder="1" applyAlignment="1">
      <alignment horizontal="center" vertical="center"/>
    </xf>
    <xf numFmtId="9" fontId="60" fillId="20" borderId="4" xfId="70" applyFont="1" applyFill="1" applyBorder="1" applyAlignment="1">
      <alignment horizontal="center" vertical="center"/>
    </xf>
    <xf numFmtId="43" fontId="60" fillId="20" borderId="4" xfId="69" applyFont="1" applyFill="1" applyBorder="1" applyAlignment="1">
      <alignment vertical="center"/>
    </xf>
    <xf numFmtId="0" fontId="60" fillId="0" borderId="4" xfId="10" applyFont="1" applyBorder="1" applyAlignment="1">
      <alignment horizontal="center" vertical="center"/>
    </xf>
    <xf numFmtId="43" fontId="58" fillId="6" borderId="4" xfId="73" applyFont="1" applyFill="1" applyBorder="1" applyAlignment="1">
      <alignment horizontal="center" vertical="center" wrapText="1"/>
    </xf>
    <xf numFmtId="43" fontId="58" fillId="6" borderId="4" xfId="69" applyFont="1" applyFill="1" applyBorder="1" applyAlignment="1">
      <alignment horizontal="center" vertical="center" wrapText="1"/>
    </xf>
    <xf numFmtId="2" fontId="52" fillId="6" borderId="4" xfId="73" applyNumberFormat="1" applyFont="1" applyFill="1" applyBorder="1" applyAlignment="1">
      <alignment horizontal="center" vertical="center"/>
    </xf>
    <xf numFmtId="0" fontId="52" fillId="14" borderId="4" xfId="10" applyFont="1" applyFill="1" applyBorder="1" applyAlignment="1">
      <alignment vertical="center" wrapText="1"/>
    </xf>
    <xf numFmtId="43" fontId="52" fillId="6" borderId="4" xfId="73" applyFont="1" applyFill="1" applyBorder="1" applyAlignment="1">
      <alignment horizontal="center" vertical="center" wrapText="1"/>
    </xf>
    <xf numFmtId="43" fontId="52" fillId="6" borderId="4" xfId="73" applyFont="1" applyFill="1" applyBorder="1" applyAlignment="1">
      <alignment horizontal="center" vertical="center"/>
    </xf>
    <xf numFmtId="43" fontId="52" fillId="6" borderId="4" xfId="73" applyFont="1" applyFill="1" applyBorder="1" applyAlignment="1">
      <alignment vertical="center"/>
    </xf>
    <xf numFmtId="43" fontId="52" fillId="6" borderId="4" xfId="69" applyFont="1" applyFill="1" applyBorder="1" applyAlignment="1">
      <alignment horizontal="center" vertical="center" wrapText="1"/>
    </xf>
    <xf numFmtId="43" fontId="52" fillId="6" borderId="4" xfId="69" applyFont="1" applyFill="1" applyBorder="1" applyAlignment="1">
      <alignment horizontal="center" vertical="center"/>
    </xf>
    <xf numFmtId="43" fontId="60" fillId="21" borderId="4" xfId="69" applyFont="1" applyFill="1" applyBorder="1" applyAlignment="1">
      <alignment horizontal="center" vertical="center"/>
    </xf>
    <xf numFmtId="9" fontId="52" fillId="6" borderId="4" xfId="70" applyFont="1" applyFill="1" applyBorder="1" applyAlignment="1">
      <alignment horizontal="center" vertical="center"/>
    </xf>
    <xf numFmtId="2" fontId="52" fillId="6" borderId="4" xfId="69" applyNumberFormat="1" applyFont="1" applyFill="1" applyBorder="1" applyAlignment="1">
      <alignment horizontal="center" vertical="center"/>
    </xf>
    <xf numFmtId="2" fontId="60" fillId="21" borderId="4" xfId="69" applyNumberFormat="1" applyFont="1" applyFill="1" applyBorder="1" applyAlignment="1">
      <alignment horizontal="center" vertical="center"/>
    </xf>
    <xf numFmtId="43" fontId="52" fillId="6" borderId="4" xfId="69" applyFont="1" applyFill="1" applyBorder="1" applyAlignment="1">
      <alignment vertical="center"/>
    </xf>
    <xf numFmtId="43" fontId="60" fillId="21" borderId="4" xfId="69" applyFont="1" applyFill="1" applyBorder="1" applyAlignment="1">
      <alignment vertical="center"/>
    </xf>
    <xf numFmtId="0" fontId="67" fillId="6" borderId="4" xfId="0" applyFont="1" applyFill="1" applyBorder="1" applyAlignment="1" applyProtection="1">
      <alignment horizontal="center" vertical="center" wrapText="1"/>
      <protection locked="0"/>
    </xf>
    <xf numFmtId="43" fontId="60" fillId="6" borderId="4" xfId="69" applyFont="1" applyFill="1" applyBorder="1" applyAlignment="1">
      <alignment horizontal="center" vertical="center"/>
    </xf>
    <xf numFmtId="2" fontId="60" fillId="6" borderId="4" xfId="69" applyNumberFormat="1" applyFont="1" applyFill="1" applyBorder="1" applyAlignment="1">
      <alignment horizontal="center" vertical="center"/>
    </xf>
    <xf numFmtId="43" fontId="60" fillId="6" borderId="4" xfId="69" applyFont="1" applyFill="1" applyBorder="1" applyAlignment="1">
      <alignment vertical="center"/>
    </xf>
    <xf numFmtId="43" fontId="54" fillId="18" borderId="4" xfId="69" applyFont="1" applyFill="1" applyBorder="1" applyAlignment="1">
      <alignment horizontal="center" vertical="center" wrapText="1"/>
    </xf>
    <xf numFmtId="43" fontId="54" fillId="18" borderId="4" xfId="69" applyFont="1" applyFill="1" applyBorder="1" applyAlignment="1">
      <alignment horizontal="center" vertical="center"/>
    </xf>
    <xf numFmtId="43" fontId="54" fillId="17" borderId="4" xfId="69" applyFont="1" applyFill="1" applyBorder="1" applyAlignment="1">
      <alignment horizontal="center" vertical="center"/>
    </xf>
    <xf numFmtId="9" fontId="54" fillId="18" borderId="4" xfId="70" applyFont="1" applyFill="1" applyBorder="1" applyAlignment="1">
      <alignment horizontal="center" vertical="center"/>
    </xf>
    <xf numFmtId="2" fontId="54" fillId="18" borderId="4" xfId="69" applyNumberFormat="1" applyFont="1" applyFill="1" applyBorder="1" applyAlignment="1">
      <alignment horizontal="center" vertical="center"/>
    </xf>
    <xf numFmtId="2" fontId="54" fillId="17" borderId="4" xfId="69" applyNumberFormat="1" applyFont="1" applyFill="1" applyBorder="1" applyAlignment="1">
      <alignment horizontal="center" vertical="center"/>
    </xf>
    <xf numFmtId="43" fontId="54" fillId="17" borderId="4" xfId="69" applyFont="1" applyFill="1" applyBorder="1" applyAlignment="1">
      <alignment vertical="center"/>
    </xf>
    <xf numFmtId="186" fontId="52" fillId="0" borderId="0" xfId="69" applyNumberFormat="1" applyFont="1" applyBorder="1" applyAlignment="1">
      <alignment vertical="center"/>
    </xf>
    <xf numFmtId="180" fontId="52" fillId="0" borderId="0" xfId="69" applyNumberFormat="1" applyFont="1" applyBorder="1" applyAlignment="1">
      <alignment vertical="center"/>
    </xf>
    <xf numFmtId="175" fontId="52" fillId="0" borderId="0" xfId="69" applyNumberFormat="1" applyFont="1" applyBorder="1" applyAlignment="1">
      <alignment horizontal="center" vertical="center"/>
    </xf>
    <xf numFmtId="43" fontId="52" fillId="0" borderId="0" xfId="69" applyFont="1" applyBorder="1"/>
    <xf numFmtId="178" fontId="52" fillId="0" borderId="0" xfId="69" applyNumberFormat="1" applyFont="1" applyBorder="1"/>
    <xf numFmtId="0" fontId="52" fillId="0" borderId="0" xfId="10" applyFont="1"/>
    <xf numFmtId="178" fontId="52" fillId="0" borderId="0" xfId="10" applyNumberFormat="1" applyFont="1"/>
    <xf numFmtId="43" fontId="54" fillId="5" borderId="0" xfId="69" applyFont="1" applyFill="1" applyBorder="1" applyAlignment="1">
      <alignment horizontal="left"/>
    </xf>
    <xf numFmtId="0" fontId="54" fillId="5" borderId="0" xfId="10" applyFont="1" applyFill="1" applyAlignment="1">
      <alignment horizontal="center" vertical="center" wrapText="1"/>
    </xf>
    <xf numFmtId="0" fontId="52" fillId="0" borderId="0" xfId="10" applyFont="1" applyAlignment="1">
      <alignment horizontal="centerContinuous"/>
    </xf>
    <xf numFmtId="178" fontId="52" fillId="0" borderId="0" xfId="10" applyNumberFormat="1" applyFont="1" applyAlignment="1">
      <alignment horizontal="center"/>
    </xf>
    <xf numFmtId="43" fontId="54" fillId="0" borderId="0" xfId="69" applyFont="1" applyFill="1" applyBorder="1" applyAlignment="1">
      <alignment horizontal="center"/>
    </xf>
    <xf numFmtId="43" fontId="54" fillId="7" borderId="4" xfId="69" applyFont="1" applyFill="1" applyBorder="1" applyAlignment="1">
      <alignment horizontal="center" vertical="center" wrapText="1"/>
    </xf>
    <xf numFmtId="175" fontId="54" fillId="17" borderId="4" xfId="69" applyNumberFormat="1" applyFont="1" applyFill="1" applyBorder="1" applyAlignment="1">
      <alignment horizontal="center" vertical="center" wrapText="1"/>
    </xf>
    <xf numFmtId="178" fontId="54" fillId="17" borderId="4" xfId="69" applyNumberFormat="1" applyFont="1" applyFill="1" applyBorder="1" applyAlignment="1">
      <alignment horizontal="center" vertical="center" wrapText="1"/>
    </xf>
    <xf numFmtId="0" fontId="52" fillId="0" borderId="4" xfId="10" applyFont="1" applyBorder="1"/>
    <xf numFmtId="0" fontId="52" fillId="0" borderId="4" xfId="10" applyFont="1" applyBorder="1" applyAlignment="1">
      <alignment wrapText="1"/>
    </xf>
    <xf numFmtId="178" fontId="52" fillId="0" borderId="4" xfId="10" applyNumberFormat="1" applyFont="1" applyBorder="1"/>
    <xf numFmtId="43" fontId="56" fillId="0" borderId="4" xfId="69" applyFont="1" applyFill="1" applyBorder="1" applyAlignment="1">
      <alignment wrapText="1"/>
    </xf>
    <xf numFmtId="178" fontId="58" fillId="18" borderId="4" xfId="0" applyNumberFormat="1" applyFont="1" applyFill="1" applyBorder="1" applyAlignment="1">
      <alignment horizontal="center" vertical="center" wrapText="1"/>
    </xf>
    <xf numFmtId="0" fontId="52" fillId="18" borderId="0" xfId="10" applyFont="1" applyFill="1"/>
    <xf numFmtId="0" fontId="60" fillId="18" borderId="4" xfId="75" applyFont="1" applyFill="1" applyBorder="1" applyAlignment="1" applyProtection="1">
      <alignment vertical="center" wrapText="1"/>
      <protection locked="0"/>
    </xf>
    <xf numFmtId="0" fontId="60" fillId="14" borderId="4" xfId="75" applyFont="1" applyFill="1" applyBorder="1" applyAlignment="1" applyProtection="1">
      <alignment vertical="center" wrapText="1"/>
      <protection locked="0"/>
    </xf>
    <xf numFmtId="43" fontId="52" fillId="0" borderId="0" xfId="69" applyFont="1" applyBorder="1" applyAlignment="1">
      <alignment wrapText="1"/>
    </xf>
    <xf numFmtId="0" fontId="14" fillId="0" borderId="0" xfId="14" applyFont="1" applyAlignment="1">
      <alignment horizontal="center" vertical="center"/>
    </xf>
    <xf numFmtId="0" fontId="44" fillId="0" borderId="0" xfId="10" applyFont="1" applyAlignment="1">
      <alignment horizontal="center" vertical="center"/>
    </xf>
    <xf numFmtId="0" fontId="14" fillId="15" borderId="0" xfId="14" applyFont="1" applyFill="1" applyAlignment="1">
      <alignment horizontal="center" vertical="center"/>
    </xf>
    <xf numFmtId="0" fontId="44" fillId="15" borderId="0" xfId="10" applyFont="1" applyFill="1" applyAlignment="1">
      <alignment horizontal="center" vertical="center"/>
    </xf>
    <xf numFmtId="0" fontId="13" fillId="4" borderId="7" xfId="14" applyFont="1" applyFill="1" applyBorder="1" applyAlignment="1">
      <alignment horizontal="center" vertical="center"/>
    </xf>
    <xf numFmtId="0" fontId="13" fillId="4" borderId="10" xfId="14" applyFont="1" applyFill="1" applyBorder="1" applyAlignment="1">
      <alignment horizontal="center" vertical="center"/>
    </xf>
    <xf numFmtId="0" fontId="16" fillId="0" borderId="6" xfId="10" applyFont="1" applyBorder="1" applyAlignment="1">
      <alignment horizontal="center" vertical="center"/>
    </xf>
    <xf numFmtId="0" fontId="13" fillId="4" borderId="4" xfId="14" applyFont="1" applyFill="1" applyBorder="1" applyAlignment="1">
      <alignment horizontal="center" vertical="center"/>
    </xf>
    <xf numFmtId="0" fontId="16" fillId="0" borderId="4" xfId="10" applyFont="1" applyBorder="1" applyAlignment="1">
      <alignment horizontal="center" vertical="center"/>
    </xf>
    <xf numFmtId="43" fontId="8" fillId="0" borderId="5" xfId="69" applyFont="1" applyFill="1" applyBorder="1" applyAlignment="1">
      <alignment horizontal="center" vertical="center"/>
    </xf>
    <xf numFmtId="43" fontId="8" fillId="0" borderId="8" xfId="69" applyFont="1" applyFill="1" applyBorder="1" applyAlignment="1">
      <alignment horizontal="center" vertical="center"/>
    </xf>
    <xf numFmtId="0" fontId="9" fillId="0" borderId="0" xfId="14" applyFont="1" applyAlignment="1">
      <alignment horizontal="center" vertical="center"/>
    </xf>
    <xf numFmtId="0" fontId="18" fillId="0" borderId="0" xfId="10" applyAlignment="1">
      <alignment horizontal="center" vertical="center"/>
    </xf>
    <xf numFmtId="0" fontId="9" fillId="0" borderId="0" xfId="10" applyFont="1" applyBorder="1" applyAlignment="1">
      <alignment horizontal="center" vertical="center"/>
    </xf>
    <xf numFmtId="0" fontId="9" fillId="4" borderId="7" xfId="14" applyFont="1" applyFill="1" applyBorder="1" applyAlignment="1">
      <alignment horizontal="center" vertical="center" wrapText="1"/>
    </xf>
    <xf numFmtId="0" fontId="9" fillId="4" borderId="10" xfId="14" applyFont="1" applyFill="1" applyBorder="1" applyAlignment="1">
      <alignment horizontal="center" vertical="center" wrapText="1"/>
    </xf>
    <xf numFmtId="0" fontId="18" fillId="0" borderId="6" xfId="10" applyBorder="1" applyAlignment="1">
      <alignment horizontal="center" vertical="center" wrapText="1"/>
    </xf>
    <xf numFmtId="0" fontId="9" fillId="4" borderId="4" xfId="14" applyFont="1" applyFill="1" applyBorder="1" applyAlignment="1">
      <alignment horizontal="center" vertical="center"/>
    </xf>
    <xf numFmtId="0" fontId="18" fillId="0" borderId="4" xfId="10" applyBorder="1" applyAlignment="1">
      <alignment horizontal="center" vertical="center"/>
    </xf>
    <xf numFmtId="0" fontId="9" fillId="4" borderId="4" xfId="14" applyFont="1" applyFill="1" applyBorder="1" applyAlignment="1">
      <alignment horizontal="center" vertical="center" wrapText="1"/>
    </xf>
    <xf numFmtId="0" fontId="8" fillId="0" borderId="4" xfId="10" applyFont="1" applyBorder="1" applyAlignment="1">
      <alignment horizontal="center" vertical="center" wrapText="1"/>
    </xf>
    <xf numFmtId="0" fontId="9" fillId="4" borderId="5" xfId="14" applyFont="1" applyFill="1" applyBorder="1" applyAlignment="1">
      <alignment horizontal="center" vertical="center" wrapText="1"/>
    </xf>
    <xf numFmtId="0" fontId="9" fillId="4" borderId="3" xfId="14" applyFont="1" applyFill="1" applyBorder="1" applyAlignment="1">
      <alignment horizontal="center" vertical="center" wrapText="1"/>
    </xf>
    <xf numFmtId="0" fontId="9" fillId="4" borderId="8" xfId="14" applyFont="1" applyFill="1" applyBorder="1" applyAlignment="1">
      <alignment horizontal="center" vertical="center" wrapText="1"/>
    </xf>
    <xf numFmtId="0" fontId="34" fillId="6" borderId="12" xfId="10" applyFont="1" applyFill="1" applyBorder="1" applyAlignment="1">
      <alignment horizontal="left" vertical="center" wrapText="1"/>
    </xf>
    <xf numFmtId="0" fontId="34" fillId="6" borderId="0" xfId="10" applyFont="1" applyFill="1" applyBorder="1" applyAlignment="1">
      <alignment horizontal="left" vertical="center" wrapText="1"/>
    </xf>
    <xf numFmtId="0" fontId="31" fillId="6" borderId="0" xfId="10" applyFont="1" applyFill="1" applyAlignment="1">
      <alignment vertical="center"/>
    </xf>
    <xf numFmtId="0" fontId="9" fillId="7" borderId="4" xfId="14" applyFont="1" applyFill="1" applyBorder="1" applyAlignment="1">
      <alignment horizontal="center" vertical="center" wrapText="1"/>
    </xf>
    <xf numFmtId="0" fontId="8" fillId="7" borderId="4" xfId="10" applyFont="1" applyFill="1" applyBorder="1" applyAlignment="1">
      <alignment horizontal="center" vertical="center" wrapText="1"/>
    </xf>
    <xf numFmtId="0" fontId="30" fillId="7" borderId="7" xfId="10" applyFont="1" applyFill="1" applyBorder="1" applyAlignment="1">
      <alignment horizontal="center" vertical="center"/>
    </xf>
    <xf numFmtId="0" fontId="30" fillId="7" borderId="6" xfId="10" applyFont="1" applyFill="1" applyBorder="1" applyAlignment="1">
      <alignment horizontal="center" vertical="center"/>
    </xf>
    <xf numFmtId="0" fontId="9" fillId="6" borderId="0" xfId="14" applyFont="1" applyFill="1" applyBorder="1" applyAlignment="1">
      <alignment horizontal="center" vertical="center"/>
    </xf>
    <xf numFmtId="0" fontId="8" fillId="6" borderId="0" xfId="10" applyFont="1" applyFill="1" applyBorder="1" applyAlignment="1">
      <alignment horizontal="center" vertical="center"/>
    </xf>
    <xf numFmtId="0" fontId="9" fillId="6" borderId="0" xfId="10" applyFont="1" applyFill="1" applyBorder="1" applyAlignment="1">
      <alignment horizontal="center" vertical="center"/>
    </xf>
    <xf numFmtId="0" fontId="34" fillId="6" borderId="12" xfId="10" applyFont="1" applyFill="1" applyBorder="1" applyAlignment="1">
      <alignment horizontal="left" vertical="center"/>
    </xf>
    <xf numFmtId="0" fontId="34" fillId="6" borderId="0" xfId="10" applyFont="1" applyFill="1" applyBorder="1" applyAlignment="1">
      <alignment horizontal="left" vertical="center"/>
    </xf>
    <xf numFmtId="0" fontId="37" fillId="6" borderId="12" xfId="10" applyFont="1" applyFill="1" applyBorder="1" applyAlignment="1">
      <alignment horizontal="left" vertical="center"/>
    </xf>
    <xf numFmtId="0" fontId="37" fillId="6" borderId="0" xfId="10" applyFont="1" applyFill="1" applyBorder="1" applyAlignment="1">
      <alignment horizontal="left" vertical="center"/>
    </xf>
    <xf numFmtId="0" fontId="30" fillId="7" borderId="7" xfId="10" applyFont="1" applyFill="1" applyBorder="1" applyAlignment="1">
      <alignment horizontal="center" vertical="center" wrapText="1"/>
    </xf>
    <xf numFmtId="0" fontId="30" fillId="7" borderId="6" xfId="10" applyFont="1" applyFill="1" applyBorder="1" applyAlignment="1">
      <alignment horizontal="center" vertical="center" wrapText="1"/>
    </xf>
    <xf numFmtId="0" fontId="30" fillId="7" borderId="5" xfId="10" applyFont="1" applyFill="1" applyBorder="1" applyAlignment="1">
      <alignment horizontal="center" vertical="center"/>
    </xf>
    <xf numFmtId="0" fontId="30" fillId="7" borderId="3" xfId="10" applyFont="1" applyFill="1" applyBorder="1" applyAlignment="1">
      <alignment horizontal="center" vertical="center"/>
    </xf>
    <xf numFmtId="0" fontId="30" fillId="7" borderId="8" xfId="10" applyFont="1" applyFill="1" applyBorder="1" applyAlignment="1">
      <alignment horizontal="center" vertical="center"/>
    </xf>
    <xf numFmtId="0" fontId="48" fillId="5" borderId="11" xfId="14" applyFont="1" applyFill="1" applyBorder="1" applyAlignment="1">
      <alignment horizontal="center" vertical="center" wrapText="1"/>
    </xf>
    <xf numFmtId="0" fontId="49" fillId="5" borderId="11" xfId="14" applyFont="1" applyFill="1" applyBorder="1" applyAlignment="1">
      <alignment horizontal="center" vertical="center" wrapText="1"/>
    </xf>
    <xf numFmtId="0" fontId="49" fillId="5" borderId="13" xfId="14" applyFont="1" applyFill="1" applyBorder="1" applyAlignment="1">
      <alignment horizontal="center" vertical="center" wrapText="1"/>
    </xf>
    <xf numFmtId="0" fontId="49" fillId="5" borderId="0" xfId="14" applyFont="1" applyFill="1" applyBorder="1" applyAlignment="1">
      <alignment horizontal="center" vertical="center" wrapText="1"/>
    </xf>
    <xf numFmtId="0" fontId="49" fillId="5" borderId="14" xfId="14" applyFont="1" applyFill="1" applyBorder="1" applyAlignment="1">
      <alignment horizontal="center" vertical="center" wrapText="1"/>
    </xf>
    <xf numFmtId="0" fontId="49" fillId="5" borderId="16" xfId="14" applyFont="1" applyFill="1" applyBorder="1" applyAlignment="1">
      <alignment horizontal="center" vertical="center" wrapText="1"/>
    </xf>
    <xf numFmtId="0" fontId="49" fillId="5" borderId="17" xfId="14" applyFont="1" applyFill="1" applyBorder="1" applyAlignment="1">
      <alignment horizontal="center" vertical="center" wrapText="1"/>
    </xf>
    <xf numFmtId="0" fontId="9" fillId="4" borderId="4" xfId="14" quotePrefix="1" applyFont="1" applyFill="1" applyBorder="1" applyAlignment="1">
      <alignment horizontal="center" vertical="center" wrapText="1"/>
    </xf>
    <xf numFmtId="0" fontId="48" fillId="0" borderId="11" xfId="14" applyFont="1" applyFill="1" applyBorder="1" applyAlignment="1">
      <alignment horizontal="center" vertical="center" wrapText="1"/>
    </xf>
    <xf numFmtId="0" fontId="48" fillId="0" borderId="13" xfId="14" applyFont="1" applyFill="1" applyBorder="1" applyAlignment="1">
      <alignment horizontal="center" vertical="center" wrapText="1"/>
    </xf>
    <xf numFmtId="0" fontId="48" fillId="0" borderId="0" xfId="14" applyFont="1" applyFill="1" applyBorder="1" applyAlignment="1">
      <alignment horizontal="center" vertical="center" wrapText="1"/>
    </xf>
    <xf numFmtId="0" fontId="48" fillId="0" borderId="14" xfId="14" applyFont="1" applyFill="1" applyBorder="1" applyAlignment="1">
      <alignment horizontal="center" vertical="center" wrapText="1"/>
    </xf>
    <xf numFmtId="0" fontId="48" fillId="0" borderId="16" xfId="14" applyFont="1" applyFill="1" applyBorder="1" applyAlignment="1">
      <alignment horizontal="center" vertical="center" wrapText="1"/>
    </xf>
    <xf numFmtId="0" fontId="48" fillId="0" borderId="17" xfId="14" applyFont="1" applyFill="1" applyBorder="1" applyAlignment="1">
      <alignment horizontal="center" vertical="center" wrapText="1"/>
    </xf>
    <xf numFmtId="43" fontId="50" fillId="0" borderId="11" xfId="69" quotePrefix="1" applyFont="1" applyFill="1" applyBorder="1" applyAlignment="1">
      <alignment horizontal="center" vertical="center"/>
    </xf>
    <xf numFmtId="43" fontId="50" fillId="0" borderId="13" xfId="69" quotePrefix="1" applyFont="1" applyFill="1" applyBorder="1" applyAlignment="1">
      <alignment horizontal="center" vertical="center"/>
    </xf>
    <xf numFmtId="43" fontId="50" fillId="0" borderId="0" xfId="69" quotePrefix="1" applyFont="1" applyFill="1" applyBorder="1" applyAlignment="1">
      <alignment horizontal="center" vertical="center"/>
    </xf>
    <xf numFmtId="43" fontId="50" fillId="0" borderId="14" xfId="69" quotePrefix="1" applyFont="1" applyFill="1" applyBorder="1" applyAlignment="1">
      <alignment horizontal="center" vertical="center"/>
    </xf>
    <xf numFmtId="43" fontId="50" fillId="0" borderId="16" xfId="69" quotePrefix="1" applyFont="1" applyFill="1" applyBorder="1" applyAlignment="1">
      <alignment horizontal="center" vertical="center"/>
    </xf>
    <xf numFmtId="43" fontId="50" fillId="0" borderId="17" xfId="69" quotePrefix="1" applyFont="1" applyFill="1" applyBorder="1" applyAlignment="1">
      <alignment horizontal="center" vertical="center"/>
    </xf>
    <xf numFmtId="0" fontId="9" fillId="4" borderId="4" xfId="10" applyFont="1" applyFill="1" applyBorder="1" applyAlignment="1">
      <alignment horizontal="center" vertical="center" wrapText="1"/>
    </xf>
    <xf numFmtId="0" fontId="18" fillId="0" borderId="4" xfId="10" applyBorder="1" applyAlignment="1">
      <alignment horizontal="center" vertical="center" wrapText="1"/>
    </xf>
    <xf numFmtId="0" fontId="9" fillId="4" borderId="4" xfId="10" applyFont="1" applyFill="1" applyBorder="1" applyAlignment="1">
      <alignment horizontal="center" vertical="center"/>
    </xf>
    <xf numFmtId="0" fontId="9" fillId="4" borderId="7" xfId="10" applyFont="1" applyFill="1" applyBorder="1" applyAlignment="1">
      <alignment horizontal="center" vertical="center"/>
    </xf>
    <xf numFmtId="0" fontId="9" fillId="4" borderId="6" xfId="10" applyFont="1" applyFill="1" applyBorder="1" applyAlignment="1">
      <alignment horizontal="center" vertical="center"/>
    </xf>
    <xf numFmtId="0" fontId="14" fillId="6" borderId="9" xfId="10" applyFont="1" applyFill="1" applyBorder="1" applyAlignment="1">
      <alignment horizontal="center" vertical="center"/>
    </xf>
    <xf numFmtId="0" fontId="14" fillId="6" borderId="11" xfId="10" applyFont="1" applyFill="1" applyBorder="1" applyAlignment="1">
      <alignment horizontal="center" vertical="center"/>
    </xf>
    <xf numFmtId="0" fontId="14" fillId="6" borderId="13" xfId="10" applyFont="1" applyFill="1" applyBorder="1" applyAlignment="1">
      <alignment horizontal="center" vertical="center"/>
    </xf>
    <xf numFmtId="0" fontId="14" fillId="6" borderId="12" xfId="10" applyFont="1" applyFill="1" applyBorder="1" applyAlignment="1">
      <alignment horizontal="center" vertical="center"/>
    </xf>
    <xf numFmtId="0" fontId="14" fillId="6" borderId="0" xfId="10" applyFont="1" applyFill="1" applyBorder="1" applyAlignment="1">
      <alignment horizontal="center" vertical="center"/>
    </xf>
    <xf numFmtId="0" fontId="14" fillId="6" borderId="14" xfId="10" applyFont="1" applyFill="1" applyBorder="1" applyAlignment="1">
      <alignment horizontal="center" vertical="center"/>
    </xf>
    <xf numFmtId="0" fontId="14" fillId="6" borderId="15" xfId="10" applyFont="1" applyFill="1" applyBorder="1" applyAlignment="1">
      <alignment horizontal="center" vertical="center"/>
    </xf>
    <xf numFmtId="0" fontId="14" fillId="6" borderId="16" xfId="10" applyFont="1" applyFill="1" applyBorder="1" applyAlignment="1">
      <alignment horizontal="center" vertical="center"/>
    </xf>
    <xf numFmtId="0" fontId="14" fillId="6" borderId="17" xfId="10" applyFont="1" applyFill="1" applyBorder="1" applyAlignment="1">
      <alignment horizontal="center" vertical="center"/>
    </xf>
    <xf numFmtId="0" fontId="14" fillId="14" borderId="9" xfId="10" applyFont="1" applyFill="1" applyBorder="1" applyAlignment="1">
      <alignment horizontal="center" vertical="center"/>
    </xf>
    <xf numFmtId="0" fontId="14" fillId="14" borderId="11" xfId="10" applyFont="1" applyFill="1" applyBorder="1" applyAlignment="1">
      <alignment horizontal="center" vertical="center"/>
    </xf>
    <xf numFmtId="0" fontId="14" fillId="14" borderId="13" xfId="10" applyFont="1" applyFill="1" applyBorder="1" applyAlignment="1">
      <alignment horizontal="center" vertical="center"/>
    </xf>
    <xf numFmtId="0" fontId="14" fillId="14" borderId="12" xfId="10" applyFont="1" applyFill="1" applyBorder="1" applyAlignment="1">
      <alignment horizontal="center" vertical="center"/>
    </xf>
    <xf numFmtId="0" fontId="14" fillId="14" borderId="0" xfId="10" applyFont="1" applyFill="1" applyBorder="1" applyAlignment="1">
      <alignment horizontal="center" vertical="center"/>
    </xf>
    <xf numFmtId="0" fontId="14" fillId="14" borderId="14" xfId="10" applyFont="1" applyFill="1" applyBorder="1" applyAlignment="1">
      <alignment horizontal="center" vertical="center"/>
    </xf>
    <xf numFmtId="0" fontId="14" fillId="14" borderId="15" xfId="10" applyFont="1" applyFill="1" applyBorder="1" applyAlignment="1">
      <alignment horizontal="center" vertical="center"/>
    </xf>
    <xf numFmtId="0" fontId="14" fillId="14" borderId="16" xfId="10" applyFont="1" applyFill="1" applyBorder="1" applyAlignment="1">
      <alignment horizontal="center" vertical="center"/>
    </xf>
    <xf numFmtId="0" fontId="14" fillId="14" borderId="17" xfId="10" applyFont="1" applyFill="1" applyBorder="1" applyAlignment="1">
      <alignment horizontal="center" vertical="center"/>
    </xf>
    <xf numFmtId="0" fontId="48" fillId="5" borderId="9" xfId="10" applyFont="1" applyFill="1" applyBorder="1" applyAlignment="1">
      <alignment horizontal="center" vertical="center"/>
    </xf>
    <xf numFmtId="0" fontId="48" fillId="5" borderId="11" xfId="10" applyFont="1" applyFill="1" applyBorder="1" applyAlignment="1">
      <alignment horizontal="center" vertical="center"/>
    </xf>
    <xf numFmtId="0" fontId="48" fillId="5" borderId="13" xfId="10" applyFont="1" applyFill="1" applyBorder="1" applyAlignment="1">
      <alignment horizontal="center" vertical="center"/>
    </xf>
    <xf numFmtId="0" fontId="48" fillId="5" borderId="12" xfId="10" applyFont="1" applyFill="1" applyBorder="1" applyAlignment="1">
      <alignment horizontal="center" vertical="center"/>
    </xf>
    <xf numFmtId="0" fontId="48" fillId="5" borderId="0" xfId="10" applyFont="1" applyFill="1" applyBorder="1" applyAlignment="1">
      <alignment horizontal="center" vertical="center"/>
    </xf>
    <xf numFmtId="0" fontId="48" fillId="5" borderId="14" xfId="10" applyFont="1" applyFill="1" applyBorder="1" applyAlignment="1">
      <alignment horizontal="center" vertical="center"/>
    </xf>
    <xf numFmtId="0" fontId="48" fillId="5" borderId="15" xfId="10" applyFont="1" applyFill="1" applyBorder="1" applyAlignment="1">
      <alignment horizontal="center" vertical="center"/>
    </xf>
    <xf numFmtId="0" fontId="48" fillId="5" borderId="16" xfId="10" applyFont="1" applyFill="1" applyBorder="1" applyAlignment="1">
      <alignment horizontal="center" vertical="center"/>
    </xf>
    <xf numFmtId="0" fontId="48" fillId="5" borderId="17" xfId="10" applyFont="1" applyFill="1" applyBorder="1" applyAlignment="1">
      <alignment horizontal="center" vertical="center"/>
    </xf>
    <xf numFmtId="0" fontId="9" fillId="4" borderId="7" xfId="10" applyFont="1" applyFill="1" applyBorder="1" applyAlignment="1">
      <alignment horizontal="center" vertical="center" wrapText="1"/>
    </xf>
    <xf numFmtId="0" fontId="9" fillId="4" borderId="6" xfId="10" applyFont="1" applyFill="1" applyBorder="1" applyAlignment="1">
      <alignment horizontal="center" vertical="center" wrapText="1"/>
    </xf>
    <xf numFmtId="0" fontId="9" fillId="0" borderId="0" xfId="14" applyFont="1" applyFill="1" applyBorder="1" applyAlignment="1">
      <alignment horizontal="center" vertical="center" wrapText="1"/>
    </xf>
    <xf numFmtId="0" fontId="9" fillId="4" borderId="6" xfId="14" applyFont="1" applyFill="1" applyBorder="1" applyAlignment="1">
      <alignment horizontal="center" vertical="center" wrapText="1"/>
    </xf>
    <xf numFmtId="0" fontId="9" fillId="7" borderId="7" xfId="10" applyFont="1" applyFill="1" applyBorder="1" applyAlignment="1">
      <alignment horizontal="center" vertical="center"/>
    </xf>
    <xf numFmtId="0" fontId="9" fillId="7" borderId="10" xfId="10" applyFont="1" applyFill="1" applyBorder="1" applyAlignment="1">
      <alignment horizontal="center" vertical="center"/>
    </xf>
    <xf numFmtId="0" fontId="9" fillId="7" borderId="6" xfId="10" applyFont="1" applyFill="1" applyBorder="1" applyAlignment="1">
      <alignment horizontal="center" vertical="center"/>
    </xf>
    <xf numFmtId="0" fontId="9" fillId="7" borderId="7" xfId="10" applyFont="1" applyFill="1" applyBorder="1" applyAlignment="1">
      <alignment horizontal="center" vertical="center" wrapText="1"/>
    </xf>
    <xf numFmtId="0" fontId="9" fillId="7" borderId="10" xfId="10" applyFont="1" applyFill="1" applyBorder="1" applyAlignment="1">
      <alignment horizontal="center" vertical="center" wrapText="1"/>
    </xf>
    <xf numFmtId="0" fontId="9" fillId="7" borderId="6" xfId="10" applyFont="1" applyFill="1" applyBorder="1" applyAlignment="1">
      <alignment horizontal="center" vertical="center" wrapText="1"/>
    </xf>
    <xf numFmtId="164" fontId="8" fillId="0" borderId="4" xfId="29" applyFont="1" applyFill="1" applyBorder="1" applyAlignment="1">
      <alignment horizontal="center" vertical="center"/>
    </xf>
    <xf numFmtId="164" fontId="26" fillId="0" borderId="7" xfId="29" applyFont="1" applyFill="1" applyBorder="1" applyAlignment="1">
      <alignment horizontal="center" vertical="center"/>
    </xf>
    <xf numFmtId="164" fontId="26" fillId="0" borderId="10" xfId="29" applyFont="1" applyFill="1" applyBorder="1" applyAlignment="1">
      <alignment horizontal="center" vertical="center"/>
    </xf>
    <xf numFmtId="164" fontId="26" fillId="0" borderId="6" xfId="29" applyFont="1" applyFill="1" applyBorder="1" applyAlignment="1">
      <alignment horizontal="center" vertical="center"/>
    </xf>
    <xf numFmtId="0" fontId="8" fillId="0" borderId="7" xfId="0" applyFont="1" applyFill="1" applyBorder="1" applyAlignment="1">
      <alignment horizontal="center" vertical="top"/>
    </xf>
    <xf numFmtId="0" fontId="8" fillId="0" borderId="10" xfId="0" applyFont="1" applyFill="1" applyBorder="1" applyAlignment="1">
      <alignment horizontal="center" vertical="top"/>
    </xf>
    <xf numFmtId="0" fontId="8" fillId="0" borderId="6" xfId="0" applyFont="1" applyFill="1" applyBorder="1" applyAlignment="1">
      <alignment horizontal="center" vertical="top"/>
    </xf>
    <xf numFmtId="164" fontId="8" fillId="0" borderId="7" xfId="29" applyFont="1" applyFill="1" applyBorder="1" applyAlignment="1">
      <alignment horizontal="center" vertical="center"/>
    </xf>
    <xf numFmtId="164" fontId="8" fillId="0" borderId="10" xfId="29" applyFont="1" applyFill="1" applyBorder="1" applyAlignment="1">
      <alignment horizontal="center" vertical="center"/>
    </xf>
    <xf numFmtId="164" fontId="8" fillId="0" borderId="6" xfId="29" applyFont="1" applyFill="1" applyBorder="1" applyAlignment="1">
      <alignment horizontal="center" vertical="center"/>
    </xf>
    <xf numFmtId="164" fontId="9" fillId="0" borderId="4" xfId="29" applyFont="1" applyFill="1" applyBorder="1" applyAlignment="1" applyProtection="1">
      <alignment horizontal="center" vertical="center"/>
    </xf>
    <xf numFmtId="0" fontId="9" fillId="7" borderId="5" xfId="10" applyFont="1" applyFill="1" applyBorder="1" applyAlignment="1">
      <alignment horizontal="center" vertical="center" wrapText="1"/>
    </xf>
    <xf numFmtId="0" fontId="9" fillId="7" borderId="3" xfId="10" applyFont="1" applyFill="1" applyBorder="1" applyAlignment="1">
      <alignment horizontal="center" vertical="center" wrapText="1"/>
    </xf>
    <xf numFmtId="0" fontId="9" fillId="7" borderId="8" xfId="10" applyFont="1" applyFill="1" applyBorder="1" applyAlignment="1">
      <alignment horizontal="center" vertical="center" wrapText="1"/>
    </xf>
    <xf numFmtId="4" fontId="9" fillId="0" borderId="4" xfId="10" applyNumberFormat="1" applyFont="1" applyFill="1" applyBorder="1" applyAlignment="1" applyProtection="1">
      <alignment horizontal="center" vertical="center"/>
    </xf>
    <xf numFmtId="0" fontId="9" fillId="7" borderId="5" xfId="14" applyFont="1" applyFill="1" applyBorder="1" applyAlignment="1">
      <alignment horizontal="center" vertical="center" wrapText="1"/>
    </xf>
    <xf numFmtId="0" fontId="9" fillId="7" borderId="3" xfId="14" applyFont="1" applyFill="1" applyBorder="1" applyAlignment="1">
      <alignment horizontal="center" vertical="center" wrapText="1"/>
    </xf>
    <xf numFmtId="0" fontId="9" fillId="7" borderId="8" xfId="14" applyFont="1" applyFill="1" applyBorder="1" applyAlignment="1">
      <alignment horizontal="center" vertical="center" wrapText="1"/>
    </xf>
    <xf numFmtId="0" fontId="9" fillId="0" borderId="0" xfId="10" applyFont="1" applyAlignment="1">
      <alignment horizontal="left"/>
    </xf>
    <xf numFmtId="0" fontId="9" fillId="7" borderId="4" xfId="10" applyFont="1" applyFill="1" applyBorder="1" applyAlignment="1">
      <alignment horizontal="center" vertical="center" wrapText="1"/>
    </xf>
    <xf numFmtId="0" fontId="9" fillId="7" borderId="4" xfId="10" applyFont="1" applyFill="1" applyBorder="1" applyAlignment="1">
      <alignment horizontal="center" vertical="center"/>
    </xf>
    <xf numFmtId="0" fontId="9" fillId="7" borderId="7" xfId="14" applyFont="1" applyFill="1" applyBorder="1" applyAlignment="1">
      <alignment horizontal="center" vertical="center" wrapText="1"/>
    </xf>
    <xf numFmtId="0" fontId="9" fillId="7" borderId="10" xfId="14" applyFont="1" applyFill="1" applyBorder="1" applyAlignment="1">
      <alignment horizontal="center" vertical="center" wrapText="1"/>
    </xf>
    <xf numFmtId="0" fontId="9" fillId="7" borderId="6" xfId="14" applyFont="1" applyFill="1" applyBorder="1" applyAlignment="1">
      <alignment horizontal="center" vertical="center" wrapText="1"/>
    </xf>
    <xf numFmtId="0" fontId="9" fillId="7" borderId="5" xfId="10" applyFont="1" applyFill="1" applyBorder="1" applyAlignment="1">
      <alignment horizontal="center" vertical="center"/>
    </xf>
    <xf numFmtId="0" fontId="9" fillId="7" borderId="8" xfId="10" applyFont="1" applyFill="1" applyBorder="1" applyAlignment="1">
      <alignment horizontal="center" vertical="center"/>
    </xf>
    <xf numFmtId="0" fontId="9" fillId="7" borderId="4" xfId="10" applyFont="1" applyFill="1" applyBorder="1" applyAlignment="1">
      <alignment horizontal="center" wrapText="1"/>
    </xf>
    <xf numFmtId="4" fontId="8" fillId="0" borderId="7" xfId="10" applyNumberFormat="1" applyFont="1" applyFill="1" applyBorder="1" applyAlignment="1" applyProtection="1">
      <alignment horizontal="center" vertical="center"/>
    </xf>
    <xf numFmtId="4" fontId="8" fillId="0" borderId="10" xfId="10" applyNumberFormat="1" applyFont="1" applyFill="1" applyBorder="1" applyAlignment="1" applyProtection="1">
      <alignment horizontal="center" vertical="center"/>
    </xf>
    <xf numFmtId="4" fontId="8" fillId="0" borderId="6" xfId="10" applyNumberFormat="1" applyFont="1" applyFill="1" applyBorder="1" applyAlignment="1" applyProtection="1">
      <alignment horizontal="center" vertical="center"/>
    </xf>
    <xf numFmtId="2" fontId="8" fillId="0" borderId="7" xfId="10" applyNumberFormat="1" applyFont="1" applyFill="1" applyBorder="1" applyAlignment="1" applyProtection="1">
      <alignment horizontal="center" vertical="center"/>
    </xf>
    <xf numFmtId="2" fontId="8" fillId="0" borderId="10" xfId="10" applyNumberFormat="1" applyFont="1" applyFill="1" applyBorder="1" applyAlignment="1" applyProtection="1">
      <alignment horizontal="center" vertical="center"/>
    </xf>
    <xf numFmtId="2" fontId="8" fillId="0" borderId="6" xfId="10" applyNumberFormat="1" applyFont="1" applyFill="1" applyBorder="1" applyAlignment="1" applyProtection="1">
      <alignment horizontal="center" vertical="center"/>
    </xf>
    <xf numFmtId="164" fontId="8" fillId="0" borderId="7" xfId="29" applyFont="1" applyFill="1" applyBorder="1" applyAlignment="1" applyProtection="1">
      <alignment horizontal="center" vertical="center"/>
    </xf>
    <xf numFmtId="164" fontId="8" fillId="0" borderId="10" xfId="29" applyFont="1" applyFill="1" applyBorder="1" applyAlignment="1" applyProtection="1">
      <alignment horizontal="center" vertical="center"/>
    </xf>
    <xf numFmtId="164" fontId="8" fillId="0" borderId="6" xfId="29" applyFont="1" applyFill="1" applyBorder="1" applyAlignment="1" applyProtection="1">
      <alignment horizontal="center" vertical="center"/>
    </xf>
    <xf numFmtId="0" fontId="18" fillId="0" borderId="4" xfId="10" applyBorder="1" applyAlignment="1">
      <alignment vertical="center"/>
    </xf>
    <xf numFmtId="0" fontId="18" fillId="7" borderId="6" xfId="10" applyFill="1" applyBorder="1" applyAlignment="1">
      <alignment horizontal="center" vertical="center" wrapText="1"/>
    </xf>
    <xf numFmtId="0" fontId="9" fillId="7" borderId="4" xfId="14" applyFont="1" applyFill="1" applyBorder="1" applyAlignment="1">
      <alignment horizontal="center" vertical="center"/>
    </xf>
    <xf numFmtId="0" fontId="18" fillId="7" borderId="4" xfId="10" applyFill="1" applyBorder="1" applyAlignment="1">
      <alignment horizontal="center" vertical="center"/>
    </xf>
    <xf numFmtId="0" fontId="54" fillId="4" borderId="4" xfId="10" applyFont="1" applyFill="1" applyBorder="1" applyAlignment="1">
      <alignment horizontal="center" vertical="center" wrapText="1"/>
    </xf>
    <xf numFmtId="0" fontId="55" fillId="4" borderId="4" xfId="10" applyFont="1" applyFill="1" applyBorder="1" applyAlignment="1">
      <alignment horizontal="center" vertical="center" wrapText="1"/>
    </xf>
    <xf numFmtId="178" fontId="54" fillId="4" borderId="5" xfId="10" applyNumberFormat="1" applyFont="1" applyFill="1" applyBorder="1" applyAlignment="1">
      <alignment horizontal="center" vertical="center" wrapText="1"/>
    </xf>
    <xf numFmtId="178" fontId="54" fillId="4" borderId="3" xfId="10" applyNumberFormat="1" applyFont="1" applyFill="1" applyBorder="1" applyAlignment="1">
      <alignment horizontal="center" vertical="center" wrapText="1"/>
    </xf>
    <xf numFmtId="178" fontId="54" fillId="4" borderId="8" xfId="10" applyNumberFormat="1" applyFont="1" applyFill="1" applyBorder="1" applyAlignment="1">
      <alignment horizontal="center" vertical="center" wrapText="1"/>
    </xf>
    <xf numFmtId="178" fontId="54" fillId="4" borderId="7" xfId="10" applyNumberFormat="1" applyFont="1" applyFill="1" applyBorder="1" applyAlignment="1">
      <alignment horizontal="center" vertical="center"/>
    </xf>
    <xf numFmtId="178" fontId="54" fillId="4" borderId="6" xfId="10" applyNumberFormat="1" applyFont="1" applyFill="1" applyBorder="1" applyAlignment="1">
      <alignment horizontal="center" vertical="center"/>
    </xf>
    <xf numFmtId="0" fontId="54" fillId="4" borderId="4" xfId="10" applyFont="1" applyFill="1" applyBorder="1" applyAlignment="1">
      <alignment horizontal="center" vertical="center"/>
    </xf>
    <xf numFmtId="175" fontId="54" fillId="4" borderId="4" xfId="69" applyNumberFormat="1" applyFont="1" applyFill="1" applyBorder="1" applyAlignment="1">
      <alignment horizontal="center" vertical="center" wrapText="1"/>
    </xf>
    <xf numFmtId="43" fontId="54" fillId="4" borderId="4" xfId="69" applyFont="1" applyFill="1" applyBorder="1" applyAlignment="1">
      <alignment horizontal="center" vertical="center" wrapText="1"/>
    </xf>
    <xf numFmtId="178" fontId="54" fillId="4" borderId="4" xfId="69" applyNumberFormat="1" applyFont="1" applyFill="1" applyBorder="1" applyAlignment="1">
      <alignment horizontal="center" vertical="center" wrapText="1"/>
    </xf>
    <xf numFmtId="0" fontId="52" fillId="18" borderId="7" xfId="10" applyFont="1" applyFill="1" applyBorder="1" applyAlignment="1">
      <alignment horizontal="left" vertical="center"/>
    </xf>
    <xf numFmtId="0" fontId="52" fillId="18" borderId="10" xfId="10" applyFont="1" applyFill="1" applyBorder="1" applyAlignment="1">
      <alignment horizontal="left" vertical="center"/>
    </xf>
    <xf numFmtId="0" fontId="52" fillId="18" borderId="6" xfId="10" applyFont="1" applyFill="1" applyBorder="1" applyAlignment="1">
      <alignment horizontal="left" vertical="center"/>
    </xf>
    <xf numFmtId="43" fontId="54" fillId="4" borderId="7" xfId="69" applyFont="1" applyFill="1" applyBorder="1" applyAlignment="1">
      <alignment horizontal="center" vertical="center" wrapText="1"/>
    </xf>
    <xf numFmtId="43" fontId="54" fillId="4" borderId="10" xfId="69" applyFont="1" applyFill="1" applyBorder="1" applyAlignment="1">
      <alignment horizontal="center" vertical="center" wrapText="1"/>
    </xf>
    <xf numFmtId="43" fontId="54" fillId="4" borderId="6" xfId="69" applyFont="1" applyFill="1" applyBorder="1" applyAlignment="1">
      <alignment horizontal="center" vertical="center" wrapText="1"/>
    </xf>
    <xf numFmtId="0" fontId="54" fillId="4" borderId="7" xfId="10" applyFont="1" applyFill="1" applyBorder="1" applyAlignment="1">
      <alignment horizontal="center" vertical="center" wrapText="1"/>
    </xf>
    <xf numFmtId="0" fontId="54" fillId="4" borderId="10" xfId="10" applyFont="1" applyFill="1" applyBorder="1" applyAlignment="1">
      <alignment horizontal="center" vertical="center" wrapText="1"/>
    </xf>
    <xf numFmtId="0" fontId="54" fillId="4" borderId="6" xfId="10" applyFont="1" applyFill="1" applyBorder="1" applyAlignment="1">
      <alignment horizontal="center" vertical="center" wrapText="1"/>
    </xf>
    <xf numFmtId="0" fontId="54" fillId="14" borderId="4" xfId="10" applyFont="1" applyFill="1" applyBorder="1" applyAlignment="1">
      <alignment horizontal="center" vertical="center" wrapText="1"/>
    </xf>
    <xf numFmtId="9" fontId="54" fillId="4" borderId="4" xfId="70" applyFont="1" applyFill="1" applyBorder="1" applyAlignment="1">
      <alignment horizontal="center" vertical="center" wrapText="1"/>
    </xf>
    <xf numFmtId="2" fontId="54" fillId="4" borderId="4" xfId="69" applyNumberFormat="1" applyFont="1" applyFill="1" applyBorder="1" applyAlignment="1">
      <alignment horizontal="center" vertical="center" wrapText="1"/>
    </xf>
    <xf numFmtId="178" fontId="54" fillId="4" borderId="4" xfId="10" applyNumberFormat="1" applyFont="1" applyFill="1" applyBorder="1" applyAlignment="1">
      <alignment horizontal="center" vertical="center" wrapText="1"/>
    </xf>
    <xf numFmtId="14" fontId="54" fillId="4" borderId="4" xfId="10" applyNumberFormat="1" applyFont="1" applyFill="1" applyBorder="1" applyAlignment="1">
      <alignment horizontal="center" vertical="center" wrapText="1"/>
    </xf>
    <xf numFmtId="0" fontId="9" fillId="4" borderId="4" xfId="31" applyFont="1" applyFill="1" applyBorder="1" applyAlignment="1">
      <alignment horizontal="center" vertical="center" wrapText="1"/>
    </xf>
    <xf numFmtId="0" fontId="9" fillId="4" borderId="4" xfId="10" applyFont="1" applyFill="1" applyBorder="1" applyAlignment="1">
      <alignment horizontal="center" wrapText="1"/>
    </xf>
    <xf numFmtId="0" fontId="26" fillId="0" borderId="4" xfId="10" applyFont="1" applyBorder="1" applyAlignment="1">
      <alignment horizontal="center" wrapText="1"/>
    </xf>
    <xf numFmtId="0" fontId="9" fillId="4" borderId="4" xfId="31" applyFont="1" applyFill="1" applyBorder="1" applyAlignment="1">
      <alignment horizontal="center" wrapText="1"/>
    </xf>
    <xf numFmtId="0" fontId="18" fillId="0" borderId="4" xfId="31" applyBorder="1" applyAlignment="1">
      <alignment horizontal="center" wrapText="1"/>
    </xf>
    <xf numFmtId="0" fontId="8" fillId="6" borderId="0" xfId="68" applyFont="1" applyFill="1" applyAlignment="1">
      <alignment horizontal="left" vertical="center"/>
    </xf>
    <xf numFmtId="0" fontId="9" fillId="4" borderId="5" xfId="31" applyFont="1" applyFill="1" applyBorder="1" applyAlignment="1">
      <alignment horizontal="center" vertical="center" wrapText="1"/>
    </xf>
    <xf numFmtId="0" fontId="9" fillId="4" borderId="3" xfId="31" applyFont="1" applyFill="1" applyBorder="1" applyAlignment="1">
      <alignment horizontal="center" vertical="center" wrapText="1"/>
    </xf>
    <xf numFmtId="0" fontId="9" fillId="4" borderId="8" xfId="31" applyFont="1" applyFill="1" applyBorder="1" applyAlignment="1">
      <alignment horizontal="center" vertical="center" wrapText="1"/>
    </xf>
    <xf numFmtId="0" fontId="9" fillId="4" borderId="5" xfId="31" applyFont="1" applyFill="1" applyBorder="1" applyAlignment="1">
      <alignment horizontal="center" wrapText="1"/>
    </xf>
    <xf numFmtId="0" fontId="9" fillId="4" borderId="3" xfId="31" applyFont="1" applyFill="1" applyBorder="1" applyAlignment="1">
      <alignment horizontal="center" wrapText="1"/>
    </xf>
    <xf numFmtId="0" fontId="9" fillId="4" borderId="8" xfId="31" applyFont="1" applyFill="1" applyBorder="1" applyAlignment="1">
      <alignment horizontal="center" wrapText="1"/>
    </xf>
    <xf numFmtId="0" fontId="9" fillId="4" borderId="5" xfId="10" applyFont="1" applyFill="1" applyBorder="1" applyAlignment="1">
      <alignment horizontal="center" wrapText="1"/>
    </xf>
    <xf numFmtId="0" fontId="9" fillId="4" borderId="3" xfId="10" applyFont="1" applyFill="1" applyBorder="1" applyAlignment="1">
      <alignment horizontal="center" wrapText="1"/>
    </xf>
    <xf numFmtId="0" fontId="9" fillId="4" borderId="8" xfId="10" applyFont="1" applyFill="1" applyBorder="1" applyAlignment="1">
      <alignment horizontal="center" wrapText="1"/>
    </xf>
    <xf numFmtId="0" fontId="8" fillId="14" borderId="0" xfId="68" applyFont="1" applyFill="1" applyAlignment="1">
      <alignment horizontal="left" vertical="center"/>
    </xf>
    <xf numFmtId="0" fontId="9" fillId="4" borderId="5" xfId="10" applyFont="1" applyFill="1" applyBorder="1" applyAlignment="1">
      <alignment horizontal="center" vertical="center" wrapText="1"/>
    </xf>
    <xf numFmtId="0" fontId="9" fillId="4" borderId="3" xfId="10" applyFont="1" applyFill="1" applyBorder="1" applyAlignment="1">
      <alignment horizontal="center" vertical="center" wrapText="1"/>
    </xf>
    <xf numFmtId="0" fontId="9" fillId="4" borderId="8" xfId="10" applyFont="1" applyFill="1" applyBorder="1" applyAlignment="1">
      <alignment horizontal="center" vertical="center" wrapText="1"/>
    </xf>
    <xf numFmtId="176" fontId="8" fillId="5" borderId="0" xfId="69" applyNumberFormat="1" applyFont="1" applyFill="1" applyBorder="1" applyAlignment="1">
      <alignment horizontal="left" vertical="top" wrapText="1"/>
    </xf>
    <xf numFmtId="176" fontId="9" fillId="4" borderId="7" xfId="69" applyNumberFormat="1" applyFont="1" applyFill="1" applyBorder="1" applyAlignment="1">
      <alignment horizontal="center" vertical="center" wrapText="1"/>
    </xf>
    <xf numFmtId="176" fontId="9" fillId="4" borderId="10" xfId="69" applyNumberFormat="1" applyFont="1" applyFill="1" applyBorder="1" applyAlignment="1">
      <alignment horizontal="center" vertical="center" wrapText="1"/>
    </xf>
    <xf numFmtId="176" fontId="9" fillId="4" borderId="6" xfId="69" applyNumberFormat="1" applyFont="1" applyFill="1" applyBorder="1" applyAlignment="1">
      <alignment horizontal="center" vertical="center" wrapText="1"/>
    </xf>
    <xf numFmtId="176" fontId="9" fillId="4" borderId="4" xfId="69" applyNumberFormat="1" applyFont="1" applyFill="1" applyBorder="1" applyAlignment="1">
      <alignment horizontal="center" vertical="center" wrapText="1"/>
    </xf>
    <xf numFmtId="0" fontId="8" fillId="0" borderId="0" xfId="14" applyFont="1" applyFill="1" applyAlignment="1">
      <alignment horizontal="left" vertical="center" wrapText="1"/>
    </xf>
    <xf numFmtId="0" fontId="13" fillId="0" borderId="0" xfId="14" applyFont="1" applyAlignment="1">
      <alignment horizontal="center" vertical="center" wrapText="1"/>
    </xf>
    <xf numFmtId="0" fontId="9" fillId="4" borderId="7" xfId="14" applyFont="1" applyFill="1" applyBorder="1" applyAlignment="1">
      <alignment horizontal="center" vertical="center"/>
    </xf>
    <xf numFmtId="0" fontId="9" fillId="4" borderId="6" xfId="14" applyFont="1" applyFill="1" applyBorder="1" applyAlignment="1">
      <alignment horizontal="center" vertical="center"/>
    </xf>
    <xf numFmtId="0" fontId="8" fillId="0" borderId="0" xfId="14" applyFont="1" applyAlignment="1">
      <alignment horizontal="left" vertical="center" wrapText="1"/>
    </xf>
    <xf numFmtId="0" fontId="8" fillId="0" borderId="0" xfId="14" applyFont="1" applyAlignment="1">
      <alignment horizontal="left" vertical="center"/>
    </xf>
    <xf numFmtId="0" fontId="9" fillId="0" borderId="0" xfId="10" applyFont="1" applyFill="1" applyBorder="1" applyAlignment="1">
      <alignment horizontal="center" vertical="center"/>
    </xf>
    <xf numFmtId="0" fontId="18" fillId="0" borderId="0" xfId="10" applyFill="1" applyAlignment="1">
      <alignment horizontal="center" vertical="center"/>
    </xf>
    <xf numFmtId="0" fontId="9" fillId="4" borderId="4" xfId="10" applyFont="1" applyFill="1" applyBorder="1" applyAlignment="1">
      <alignment horizontal="center"/>
    </xf>
    <xf numFmtId="0" fontId="11" fillId="4" borderId="4" xfId="14" applyFont="1" applyFill="1" applyBorder="1" applyAlignment="1">
      <alignment horizontal="center" vertical="center"/>
    </xf>
    <xf numFmtId="0" fontId="9" fillId="4" borderId="4" xfId="10" applyFont="1" applyFill="1" applyBorder="1" applyAlignment="1">
      <alignment horizontal="center" vertical="top" wrapText="1"/>
    </xf>
    <xf numFmtId="0" fontId="18" fillId="0" borderId="4" xfId="10" applyBorder="1"/>
    <xf numFmtId="0" fontId="9" fillId="0" borderId="0" xfId="10" applyFont="1" applyBorder="1" applyAlignment="1">
      <alignment horizontal="center" vertical="top"/>
    </xf>
    <xf numFmtId="43" fontId="8" fillId="0" borderId="7" xfId="69" applyFont="1" applyBorder="1" applyAlignment="1">
      <alignment horizontal="center" vertical="center"/>
    </xf>
    <xf numFmtId="43" fontId="8" fillId="0" borderId="10" xfId="69" applyFont="1" applyBorder="1" applyAlignment="1">
      <alignment horizontal="center" vertical="center"/>
    </xf>
    <xf numFmtId="43" fontId="8" fillId="0" borderId="6" xfId="69" applyFont="1" applyBorder="1" applyAlignment="1">
      <alignment horizontal="center" vertical="center"/>
    </xf>
    <xf numFmtId="0" fontId="10" fillId="0" borderId="0" xfId="10" applyFont="1" applyAlignment="1">
      <alignment horizontal="center" vertical="center"/>
    </xf>
    <xf numFmtId="0" fontId="10" fillId="6" borderId="0" xfId="10" applyFont="1" applyFill="1" applyAlignment="1">
      <alignment horizontal="center" vertical="center"/>
    </xf>
    <xf numFmtId="0" fontId="10" fillId="7" borderId="4" xfId="10" applyFont="1" applyFill="1" applyBorder="1" applyAlignment="1">
      <alignment horizontal="center" vertical="center" wrapText="1"/>
    </xf>
    <xf numFmtId="0" fontId="9" fillId="0" borderId="0" xfId="10" applyFont="1" applyAlignment="1">
      <alignment horizontal="center" vertical="center" wrapText="1"/>
    </xf>
    <xf numFmtId="0" fontId="68" fillId="0" borderId="0" xfId="14" applyFont="1" applyAlignment="1">
      <alignment horizontal="left" vertical="center" wrapText="1"/>
    </xf>
    <xf numFmtId="0" fontId="9" fillId="0" borderId="0" xfId="10" applyFont="1" applyBorder="1" applyAlignment="1">
      <alignment horizontal="center" vertical="center" wrapText="1"/>
    </xf>
    <xf numFmtId="0" fontId="8" fillId="0" borderId="9" xfId="10" applyFont="1" applyBorder="1" applyAlignment="1">
      <alignment horizontal="center" vertical="center" wrapText="1"/>
    </xf>
    <xf numFmtId="0" fontId="8" fillId="0" borderId="11" xfId="10" applyFont="1" applyBorder="1" applyAlignment="1">
      <alignment horizontal="center" vertical="center" wrapText="1"/>
    </xf>
    <xf numFmtId="0" fontId="8" fillId="0" borderId="13" xfId="10" applyFont="1" applyBorder="1" applyAlignment="1">
      <alignment horizontal="center" vertical="center" wrapText="1"/>
    </xf>
    <xf numFmtId="0" fontId="8" fillId="0" borderId="12" xfId="10" applyFont="1" applyBorder="1" applyAlignment="1">
      <alignment horizontal="center" vertical="center" wrapText="1"/>
    </xf>
    <xf numFmtId="0" fontId="8" fillId="0" borderId="0" xfId="10" applyFont="1" applyBorder="1" applyAlignment="1">
      <alignment horizontal="center" vertical="center" wrapText="1"/>
    </xf>
    <xf numFmtId="0" fontId="8" fillId="0" borderId="14" xfId="10" applyFont="1" applyBorder="1" applyAlignment="1">
      <alignment horizontal="center" vertical="center" wrapText="1"/>
    </xf>
    <xf numFmtId="0" fontId="8" fillId="0" borderId="15" xfId="10" applyFont="1" applyBorder="1" applyAlignment="1">
      <alignment horizontal="center" vertical="center" wrapText="1"/>
    </xf>
    <xf numFmtId="0" fontId="8" fillId="0" borderId="16" xfId="10" applyFont="1" applyBorder="1" applyAlignment="1">
      <alignment horizontal="center" vertical="center" wrapText="1"/>
    </xf>
    <xf numFmtId="0" fontId="8" fillId="0" borderId="17" xfId="10" applyFont="1" applyBorder="1" applyAlignment="1">
      <alignment horizontal="center" vertical="center" wrapText="1"/>
    </xf>
    <xf numFmtId="0" fontId="8" fillId="0" borderId="9" xfId="71" applyFont="1" applyBorder="1" applyAlignment="1">
      <alignment horizontal="center" vertical="center"/>
    </xf>
    <xf numFmtId="0" fontId="8" fillId="0" borderId="11" xfId="71" applyFont="1" applyBorder="1" applyAlignment="1">
      <alignment horizontal="center" vertical="center"/>
    </xf>
    <xf numFmtId="0" fontId="8" fillId="0" borderId="13" xfId="71" applyFont="1" applyBorder="1" applyAlignment="1">
      <alignment horizontal="center" vertical="center"/>
    </xf>
    <xf numFmtId="0" fontId="8" fillId="0" borderId="12" xfId="71" applyFont="1" applyBorder="1" applyAlignment="1">
      <alignment horizontal="center" vertical="center"/>
    </xf>
    <xf numFmtId="0" fontId="8" fillId="0" borderId="0" xfId="71" applyFont="1" applyBorder="1" applyAlignment="1">
      <alignment horizontal="center" vertical="center"/>
    </xf>
    <xf numFmtId="0" fontId="8" fillId="0" borderId="14" xfId="71" applyFont="1" applyBorder="1" applyAlignment="1">
      <alignment horizontal="center" vertical="center"/>
    </xf>
    <xf numFmtId="0" fontId="8" fillId="0" borderId="15" xfId="71" applyFont="1" applyBorder="1" applyAlignment="1">
      <alignment horizontal="center" vertical="center"/>
    </xf>
    <xf numFmtId="0" fontId="8" fillId="0" borderId="16" xfId="71" applyFont="1" applyBorder="1" applyAlignment="1">
      <alignment horizontal="center" vertical="center"/>
    </xf>
    <xf numFmtId="0" fontId="8" fillId="0" borderId="17" xfId="71" applyFont="1" applyBorder="1" applyAlignment="1">
      <alignment horizontal="center" vertical="center"/>
    </xf>
    <xf numFmtId="0" fontId="9" fillId="0" borderId="9" xfId="35" applyFont="1" applyBorder="1" applyAlignment="1">
      <alignment horizontal="center" vertical="top"/>
    </xf>
    <xf numFmtId="0" fontId="9" fillId="0" borderId="11" xfId="35" applyFont="1" applyBorder="1" applyAlignment="1">
      <alignment horizontal="center" vertical="top"/>
    </xf>
    <xf numFmtId="0" fontId="9" fillId="0" borderId="13" xfId="35" applyFont="1" applyBorder="1" applyAlignment="1">
      <alignment horizontal="center" vertical="top"/>
    </xf>
    <xf numFmtId="0" fontId="9" fillId="0" borderId="12" xfId="35" applyFont="1" applyBorder="1" applyAlignment="1">
      <alignment horizontal="center" vertical="top"/>
    </xf>
    <xf numFmtId="0" fontId="9" fillId="0" borderId="0" xfId="35" applyFont="1" applyBorder="1" applyAlignment="1">
      <alignment horizontal="center" vertical="top"/>
    </xf>
    <xf numFmtId="0" fontId="9" fillId="0" borderId="14" xfId="35" applyFont="1" applyBorder="1" applyAlignment="1">
      <alignment horizontal="center" vertical="top"/>
    </xf>
    <xf numFmtId="0" fontId="9" fillId="0" borderId="15" xfId="35" applyFont="1" applyBorder="1" applyAlignment="1">
      <alignment horizontal="center" vertical="top"/>
    </xf>
    <xf numFmtId="0" fontId="9" fillId="0" borderId="16" xfId="35" applyFont="1" applyBorder="1" applyAlignment="1">
      <alignment horizontal="center" vertical="top"/>
    </xf>
    <xf numFmtId="0" fontId="9" fillId="0" borderId="17" xfId="35" applyFont="1" applyBorder="1" applyAlignment="1">
      <alignment horizontal="center" vertical="top"/>
    </xf>
    <xf numFmtId="0" fontId="9" fillId="4" borderId="7" xfId="35" applyFont="1" applyFill="1" applyBorder="1" applyAlignment="1">
      <alignment horizontal="left" vertical="center" wrapText="1"/>
    </xf>
    <xf numFmtId="0" fontId="9" fillId="4" borderId="10" xfId="35" applyFont="1" applyFill="1" applyBorder="1" applyAlignment="1">
      <alignment horizontal="left" vertical="center" wrapText="1"/>
    </xf>
    <xf numFmtId="0" fontId="8" fillId="0" borderId="10" xfId="71" applyFont="1" applyBorder="1" applyAlignment="1">
      <alignment horizontal="left" vertical="center" wrapText="1"/>
    </xf>
    <xf numFmtId="0" fontId="8" fillId="0" borderId="6" xfId="71" applyFont="1" applyBorder="1" applyAlignment="1">
      <alignment horizontal="left" vertical="center" wrapText="1"/>
    </xf>
    <xf numFmtId="0" fontId="9" fillId="4" borderId="6" xfId="35" applyFont="1" applyFill="1" applyBorder="1" applyAlignment="1">
      <alignment horizontal="left" vertical="center" wrapText="1"/>
    </xf>
    <xf numFmtId="0" fontId="9" fillId="4" borderId="5" xfId="35" applyFont="1" applyFill="1" applyBorder="1" applyAlignment="1">
      <alignment horizontal="center" vertical="center"/>
    </xf>
    <xf numFmtId="0" fontId="9" fillId="4" borderId="3" xfId="35" applyFont="1" applyFill="1" applyBorder="1" applyAlignment="1">
      <alignment horizontal="center" vertical="center"/>
    </xf>
    <xf numFmtId="0" fontId="9" fillId="4" borderId="8" xfId="35" applyFont="1" applyFill="1" applyBorder="1" applyAlignment="1">
      <alignment horizontal="center" vertical="center"/>
    </xf>
    <xf numFmtId="2" fontId="9" fillId="4" borderId="7" xfId="35" applyNumberFormat="1" applyFont="1" applyFill="1" applyBorder="1" applyAlignment="1">
      <alignment horizontal="center" vertical="top"/>
    </xf>
    <xf numFmtId="2" fontId="9" fillId="4" borderId="10" xfId="35" applyNumberFormat="1" applyFont="1" applyFill="1" applyBorder="1" applyAlignment="1">
      <alignment horizontal="center" vertical="top"/>
    </xf>
    <xf numFmtId="2" fontId="9" fillId="4" borderId="6" xfId="35" applyNumberFormat="1" applyFont="1" applyFill="1" applyBorder="1" applyAlignment="1">
      <alignment horizontal="center" vertical="top"/>
    </xf>
    <xf numFmtId="0" fontId="9" fillId="4" borderId="7" xfId="35" applyFont="1" applyFill="1" applyBorder="1" applyAlignment="1">
      <alignment horizontal="center" vertical="top" wrapText="1"/>
    </xf>
    <xf numFmtId="0" fontId="9" fillId="4" borderId="10" xfId="35" applyFont="1" applyFill="1" applyBorder="1" applyAlignment="1">
      <alignment horizontal="center" vertical="top" wrapText="1"/>
    </xf>
    <xf numFmtId="0" fontId="9" fillId="4" borderId="6" xfId="35" applyFont="1" applyFill="1" applyBorder="1" applyAlignment="1">
      <alignment horizontal="center" vertical="top" wrapText="1"/>
    </xf>
    <xf numFmtId="0" fontId="9" fillId="4" borderId="4" xfId="35" applyFont="1" applyFill="1" applyBorder="1" applyAlignment="1">
      <alignment horizontal="center" vertical="center" wrapText="1"/>
    </xf>
    <xf numFmtId="0" fontId="8" fillId="0" borderId="9" xfId="71" applyFont="1" applyBorder="1" applyAlignment="1">
      <alignment horizontal="center" vertical="center" wrapText="1"/>
    </xf>
    <xf numFmtId="0" fontId="8" fillId="0" borderId="11" xfId="71" applyFont="1" applyBorder="1" applyAlignment="1">
      <alignment horizontal="center" vertical="center" wrapText="1"/>
    </xf>
    <xf numFmtId="0" fontId="8" fillId="0" borderId="21" xfId="71" applyFont="1" applyBorder="1" applyAlignment="1">
      <alignment horizontal="center" vertical="center" wrapText="1"/>
    </xf>
    <xf numFmtId="0" fontId="8" fillId="0" borderId="12" xfId="71" applyFont="1" applyBorder="1" applyAlignment="1">
      <alignment horizontal="center" vertical="center" wrapText="1"/>
    </xf>
    <xf numFmtId="0" fontId="8" fillId="0" borderId="0" xfId="71" applyFont="1" applyBorder="1" applyAlignment="1">
      <alignment horizontal="center" vertical="center" wrapText="1"/>
    </xf>
    <xf numFmtId="0" fontId="8" fillId="0" borderId="22" xfId="71" applyFont="1" applyBorder="1" applyAlignment="1">
      <alignment horizontal="center" vertical="center" wrapText="1"/>
    </xf>
    <xf numFmtId="0" fontId="8" fillId="0" borderId="24" xfId="71" applyFont="1" applyBorder="1" applyAlignment="1">
      <alignment horizontal="center" vertical="center" wrapText="1"/>
    </xf>
    <xf numFmtId="0" fontId="8" fillId="0" borderId="25" xfId="71" applyFont="1" applyBorder="1" applyAlignment="1">
      <alignment horizontal="center" vertical="center" wrapText="1"/>
    </xf>
    <xf numFmtId="0" fontId="8" fillId="0" borderId="26" xfId="71" applyFont="1" applyBorder="1" applyAlignment="1">
      <alignment horizontal="center" vertical="center" wrapText="1"/>
    </xf>
    <xf numFmtId="0" fontId="9" fillId="0" borderId="9" xfId="10" applyFont="1" applyBorder="1" applyAlignment="1">
      <alignment horizontal="center" vertical="center" wrapText="1"/>
    </xf>
    <xf numFmtId="0" fontId="9" fillId="0" borderId="11" xfId="10" applyFont="1" applyBorder="1" applyAlignment="1">
      <alignment horizontal="center" vertical="center" wrapText="1"/>
    </xf>
    <xf numFmtId="0" fontId="9" fillId="0" borderId="13" xfId="10" applyFont="1" applyBorder="1" applyAlignment="1">
      <alignment horizontal="center" vertical="center" wrapText="1"/>
    </xf>
    <xf numFmtId="0" fontId="9" fillId="0" borderId="12" xfId="10" applyFont="1" applyBorder="1" applyAlignment="1">
      <alignment horizontal="center" vertical="center" wrapText="1"/>
    </xf>
    <xf numFmtId="0" fontId="9" fillId="0" borderId="14" xfId="10" applyFont="1" applyBorder="1" applyAlignment="1">
      <alignment horizontal="center" vertical="center" wrapText="1"/>
    </xf>
    <xf numFmtId="0" fontId="9" fillId="0" borderId="15" xfId="10" applyFont="1" applyBorder="1" applyAlignment="1">
      <alignment horizontal="center" vertical="center" wrapText="1"/>
    </xf>
    <xf numFmtId="0" fontId="9" fillId="0" borderId="16" xfId="10" applyFont="1" applyBorder="1" applyAlignment="1">
      <alignment horizontal="center" vertical="center" wrapText="1"/>
    </xf>
    <xf numFmtId="0" fontId="9" fillId="0" borderId="17" xfId="10" applyFont="1" applyBorder="1" applyAlignment="1">
      <alignment horizontal="center" vertical="center" wrapText="1"/>
    </xf>
    <xf numFmtId="0" fontId="9" fillId="4" borderId="5" xfId="10" applyFont="1" applyFill="1" applyBorder="1" applyAlignment="1">
      <alignment horizontal="center" vertical="top" wrapText="1"/>
    </xf>
    <xf numFmtId="0" fontId="9" fillId="4" borderId="3" xfId="10" applyFont="1" applyFill="1" applyBorder="1" applyAlignment="1">
      <alignment horizontal="center" vertical="top" wrapText="1"/>
    </xf>
    <xf numFmtId="0" fontId="9" fillId="4" borderId="8" xfId="10" applyFont="1" applyFill="1" applyBorder="1" applyAlignment="1">
      <alignment horizontal="center" vertical="top" wrapText="1"/>
    </xf>
    <xf numFmtId="0" fontId="8" fillId="0" borderId="0" xfId="10" applyFont="1" applyAlignment="1">
      <alignment horizontal="left" wrapText="1"/>
    </xf>
    <xf numFmtId="0" fontId="9" fillId="0" borderId="0" xfId="10" applyFont="1" applyAlignment="1">
      <alignment horizontal="center" vertical="center"/>
    </xf>
    <xf numFmtId="0" fontId="9" fillId="0" borderId="0" xfId="71" applyFont="1" applyAlignment="1">
      <alignment horizontal="center" vertical="center"/>
    </xf>
    <xf numFmtId="0" fontId="9" fillId="0" borderId="7" xfId="10" quotePrefix="1" applyFont="1" applyBorder="1" applyAlignment="1">
      <alignment horizontal="center" vertical="center"/>
    </xf>
    <xf numFmtId="0" fontId="9" fillId="0" borderId="10" xfId="10" quotePrefix="1" applyFont="1" applyBorder="1" applyAlignment="1">
      <alignment horizontal="center" vertical="center"/>
    </xf>
    <xf numFmtId="0" fontId="9" fillId="0" borderId="6" xfId="10" quotePrefix="1" applyFont="1" applyBorder="1" applyAlignment="1">
      <alignment horizontal="center" vertical="center"/>
    </xf>
    <xf numFmtId="0" fontId="9" fillId="4" borderId="5" xfId="35" applyFont="1" applyFill="1" applyBorder="1" applyAlignment="1">
      <alignment horizontal="center" vertical="top" wrapText="1"/>
    </xf>
    <xf numFmtId="0" fontId="9" fillId="4" borderId="8" xfId="35" applyFont="1" applyFill="1" applyBorder="1" applyAlignment="1">
      <alignment horizontal="center" vertical="top" wrapText="1"/>
    </xf>
    <xf numFmtId="0" fontId="8" fillId="0" borderId="9" xfId="35" applyFont="1" applyBorder="1" applyAlignment="1">
      <alignment horizontal="center" vertical="center"/>
    </xf>
    <xf numFmtId="0" fontId="8" fillId="0" borderId="11" xfId="35" applyFont="1" applyBorder="1" applyAlignment="1">
      <alignment horizontal="center" vertical="center"/>
    </xf>
    <xf numFmtId="0" fontId="8" fillId="0" borderId="13" xfId="35" applyFont="1" applyBorder="1" applyAlignment="1">
      <alignment horizontal="center" vertical="center"/>
    </xf>
    <xf numFmtId="0" fontId="8" fillId="0" borderId="12" xfId="35" applyFont="1" applyBorder="1" applyAlignment="1">
      <alignment horizontal="center" vertical="center"/>
    </xf>
    <xf numFmtId="0" fontId="8" fillId="0" borderId="0" xfId="35" applyFont="1" applyBorder="1" applyAlignment="1">
      <alignment horizontal="center" vertical="center"/>
    </xf>
    <xf numFmtId="0" fontId="8" fillId="0" borderId="14" xfId="35" applyFont="1" applyBorder="1" applyAlignment="1">
      <alignment horizontal="center" vertical="center"/>
    </xf>
    <xf numFmtId="0" fontId="8" fillId="0" borderId="24" xfId="35" applyFont="1" applyBorder="1" applyAlignment="1">
      <alignment horizontal="center" vertical="center"/>
    </xf>
    <xf numFmtId="0" fontId="8" fillId="0" borderId="25" xfId="35" applyFont="1" applyBorder="1" applyAlignment="1">
      <alignment horizontal="center" vertical="center"/>
    </xf>
    <xf numFmtId="0" fontId="8" fillId="0" borderId="29" xfId="35" applyFont="1" applyBorder="1" applyAlignment="1">
      <alignment horizontal="center" vertical="center"/>
    </xf>
    <xf numFmtId="0" fontId="9" fillId="7" borderId="7" xfId="71" applyFont="1" applyFill="1" applyBorder="1" applyAlignment="1">
      <alignment horizontal="center" vertical="top" wrapText="1"/>
    </xf>
    <xf numFmtId="0" fontId="9" fillId="7" borderId="10" xfId="71" applyFont="1" applyFill="1" applyBorder="1" applyAlignment="1">
      <alignment horizontal="center" vertical="top" wrapText="1"/>
    </xf>
    <xf numFmtId="0" fontId="9" fillId="7" borderId="6" xfId="71" applyFont="1" applyFill="1" applyBorder="1" applyAlignment="1">
      <alignment horizontal="center" vertical="top" wrapText="1"/>
    </xf>
    <xf numFmtId="0" fontId="9" fillId="7" borderId="4" xfId="71" applyFont="1" applyFill="1" applyBorder="1" applyAlignment="1">
      <alignment horizontal="center"/>
    </xf>
    <xf numFmtId="0" fontId="9" fillId="6" borderId="0" xfId="10" applyFont="1" applyFill="1" applyAlignment="1">
      <alignment horizontal="center" vertical="center"/>
    </xf>
    <xf numFmtId="0" fontId="40" fillId="12" borderId="7" xfId="81" applyFont="1" applyFill="1" applyBorder="1" applyAlignment="1">
      <alignment horizontal="center" vertical="center"/>
    </xf>
    <xf numFmtId="0" fontId="40" fillId="12" borderId="6" xfId="81" applyFont="1" applyFill="1" applyBorder="1" applyAlignment="1">
      <alignment horizontal="center" vertical="center"/>
    </xf>
    <xf numFmtId="0" fontId="40" fillId="12" borderId="7" xfId="81" applyFont="1" applyFill="1" applyBorder="1" applyAlignment="1">
      <alignment horizontal="center" vertical="center" wrapText="1"/>
    </xf>
    <xf numFmtId="0" fontId="40" fillId="12" borderId="6" xfId="81" applyFont="1" applyFill="1" applyBorder="1" applyAlignment="1">
      <alignment horizontal="center" vertical="center" wrapText="1"/>
    </xf>
    <xf numFmtId="0" fontId="42" fillId="12" borderId="5" xfId="81" applyFont="1" applyFill="1" applyBorder="1" applyAlignment="1">
      <alignment horizontal="center"/>
    </xf>
    <xf numFmtId="0" fontId="42" fillId="12" borderId="3" xfId="81" applyFont="1" applyFill="1" applyBorder="1" applyAlignment="1">
      <alignment horizontal="center"/>
    </xf>
    <xf numFmtId="0" fontId="42" fillId="12" borderId="8" xfId="81" applyFont="1" applyFill="1" applyBorder="1" applyAlignment="1">
      <alignment horizontal="center"/>
    </xf>
    <xf numFmtId="0" fontId="30" fillId="0" borderId="9" xfId="19" applyFont="1" applyFill="1" applyBorder="1" applyAlignment="1">
      <alignment horizontal="center" vertical="center"/>
    </xf>
    <xf numFmtId="0" fontId="30" fillId="0" borderId="11" xfId="19" applyFont="1" applyFill="1" applyBorder="1" applyAlignment="1">
      <alignment horizontal="center" vertical="center"/>
    </xf>
    <xf numFmtId="0" fontId="30" fillId="0" borderId="13" xfId="19" applyFont="1" applyFill="1" applyBorder="1" applyAlignment="1">
      <alignment horizontal="center" vertical="center"/>
    </xf>
    <xf numFmtId="0" fontId="30" fillId="0" borderId="12" xfId="19" applyFont="1" applyFill="1" applyBorder="1" applyAlignment="1">
      <alignment horizontal="center" vertical="center"/>
    </xf>
    <xf numFmtId="0" fontId="30" fillId="0" borderId="0" xfId="19" applyFont="1" applyFill="1" applyBorder="1" applyAlignment="1">
      <alignment horizontal="center" vertical="center"/>
    </xf>
    <xf numFmtId="0" fontId="30" fillId="0" borderId="14" xfId="19" applyFont="1" applyFill="1" applyBorder="1" applyAlignment="1">
      <alignment horizontal="center" vertical="center"/>
    </xf>
    <xf numFmtId="0" fontId="30" fillId="0" borderId="15" xfId="19" applyFont="1" applyFill="1" applyBorder="1" applyAlignment="1">
      <alignment horizontal="center" vertical="center"/>
    </xf>
    <xf numFmtId="0" fontId="30" fillId="0" borderId="16" xfId="19" applyFont="1" applyFill="1" applyBorder="1" applyAlignment="1">
      <alignment horizontal="center" vertical="center"/>
    </xf>
    <xf numFmtId="0" fontId="30" fillId="0" borderId="17" xfId="19" applyFont="1" applyFill="1" applyBorder="1" applyAlignment="1">
      <alignment horizontal="center" vertical="center"/>
    </xf>
    <xf numFmtId="0" fontId="8" fillId="0" borderId="7" xfId="14" applyFont="1" applyBorder="1" applyAlignment="1">
      <alignment horizontal="center" vertical="center"/>
    </xf>
    <xf numFmtId="0" fontId="8" fillId="0" borderId="10" xfId="14" applyFont="1" applyBorder="1" applyAlignment="1">
      <alignment horizontal="center" vertical="center"/>
    </xf>
    <xf numFmtId="0" fontId="8" fillId="0" borderId="6" xfId="14" applyFont="1" applyBorder="1" applyAlignment="1">
      <alignment horizontal="center" vertical="center"/>
    </xf>
    <xf numFmtId="0" fontId="31" fillId="0" borderId="7" xfId="19" applyFont="1" applyBorder="1" applyAlignment="1">
      <alignment horizontal="center" vertical="center"/>
    </xf>
    <xf numFmtId="0" fontId="31" fillId="0" borderId="10" xfId="19" applyFont="1" applyBorder="1" applyAlignment="1">
      <alignment horizontal="center" vertical="center"/>
    </xf>
    <xf numFmtId="0" fontId="31" fillId="0" borderId="6" xfId="19" applyFont="1" applyBorder="1" applyAlignment="1">
      <alignment horizontal="center" vertical="center"/>
    </xf>
    <xf numFmtId="0" fontId="41" fillId="0" borderId="0" xfId="14" applyFont="1" applyAlignment="1">
      <alignment horizontal="left" vertical="center"/>
    </xf>
    <xf numFmtId="0" fontId="9" fillId="7" borderId="7" xfId="68" applyFont="1" applyFill="1" applyBorder="1" applyAlignment="1">
      <alignment horizontal="center" vertical="center"/>
    </xf>
    <xf numFmtId="0" fontId="9" fillId="7" borderId="6" xfId="68" applyFont="1" applyFill="1" applyBorder="1" applyAlignment="1">
      <alignment horizontal="center" vertical="center"/>
    </xf>
    <xf numFmtId="0" fontId="9" fillId="7" borderId="5" xfId="31" applyFont="1" applyFill="1" applyBorder="1" applyAlignment="1">
      <alignment horizontal="center" vertical="center" wrapText="1"/>
    </xf>
    <xf numFmtId="0" fontId="9" fillId="7" borderId="3" xfId="31" applyFont="1" applyFill="1" applyBorder="1" applyAlignment="1">
      <alignment horizontal="center" vertical="center" wrapText="1"/>
    </xf>
    <xf numFmtId="0" fontId="9" fillId="7" borderId="8" xfId="31" applyFont="1" applyFill="1" applyBorder="1" applyAlignment="1">
      <alignment horizontal="center" vertical="center" wrapText="1"/>
    </xf>
    <xf numFmtId="0" fontId="9" fillId="7" borderId="4" xfId="31" applyFont="1" applyFill="1" applyBorder="1" applyAlignment="1">
      <alignment horizontal="center" vertical="center" wrapText="1"/>
    </xf>
    <xf numFmtId="0" fontId="0" fillId="0" borderId="0" xfId="10" applyFont="1" applyAlignment="1">
      <alignment horizontal="center" vertical="center"/>
    </xf>
    <xf numFmtId="0" fontId="0" fillId="0" borderId="4" xfId="10" applyFont="1" applyBorder="1" applyAlignment="1">
      <alignment horizontal="center" vertical="center" wrapText="1"/>
    </xf>
    <xf numFmtId="0" fontId="9" fillId="4" borderId="10" xfId="10" applyFont="1" applyFill="1" applyBorder="1" applyAlignment="1">
      <alignment horizontal="center" vertical="center" wrapText="1"/>
    </xf>
    <xf numFmtId="0" fontId="0" fillId="0" borderId="4" xfId="10" applyFont="1" applyBorder="1" applyAlignment="1">
      <alignment horizontal="center" vertical="center"/>
    </xf>
    <xf numFmtId="0" fontId="9" fillId="4" borderId="10" xfId="10" applyFont="1" applyFill="1" applyBorder="1" applyAlignment="1">
      <alignment horizontal="center" vertical="center"/>
    </xf>
  </cellXfs>
  <cellStyles count="93">
    <cellStyle name="Body" xfId="1" xr:uid="{00000000-0005-0000-0000-000000000000}"/>
    <cellStyle name="Comma" xfId="69" builtinId="3"/>
    <cellStyle name="Comma  - Style1" xfId="2" xr:uid="{00000000-0005-0000-0000-000002000000}"/>
    <cellStyle name="Comma 10" xfId="73" xr:uid="{00000000-0005-0000-0000-000003000000}"/>
    <cellStyle name="Comma 10 2" xfId="90" xr:uid="{00000000-0005-0000-0000-000004000000}"/>
    <cellStyle name="Comma 10 25 2" xfId="77" xr:uid="{00000000-0005-0000-0000-000005000000}"/>
    <cellStyle name="Comma 11" xfId="85" xr:uid="{00000000-0005-0000-0000-000006000000}"/>
    <cellStyle name="Comma 11 2" xfId="20" xr:uid="{00000000-0005-0000-0000-000007000000}"/>
    <cellStyle name="Comma 11 2 2" xfId="92" xr:uid="{00000000-0005-0000-0000-000008000000}"/>
    <cellStyle name="Comma 2" xfId="25" xr:uid="{00000000-0005-0000-0000-000009000000}"/>
    <cellStyle name="Comma 2 2" xfId="26" xr:uid="{00000000-0005-0000-0000-00000A000000}"/>
    <cellStyle name="Comma 2 2 2" xfId="64" xr:uid="{00000000-0005-0000-0000-00000B000000}"/>
    <cellStyle name="Comma 2 3" xfId="27" xr:uid="{00000000-0005-0000-0000-00000C000000}"/>
    <cellStyle name="Comma 2 4" xfId="57" xr:uid="{00000000-0005-0000-0000-00000D000000}"/>
    <cellStyle name="Comma 2 5" xfId="87" xr:uid="{00000000-0005-0000-0000-00000E000000}"/>
    <cellStyle name="Comma 3" xfId="28" xr:uid="{00000000-0005-0000-0000-00000F000000}"/>
    <cellStyle name="Comma 3 2" xfId="63" xr:uid="{00000000-0005-0000-0000-000010000000}"/>
    <cellStyle name="Comma 3 2 3" xfId="82" xr:uid="{00000000-0005-0000-0000-000011000000}"/>
    <cellStyle name="Comma 4" xfId="29" xr:uid="{00000000-0005-0000-0000-000012000000}"/>
    <cellStyle name="Comma 4 2" xfId="65" xr:uid="{00000000-0005-0000-0000-000013000000}"/>
    <cellStyle name="Comma 4 2 3" xfId="83" xr:uid="{00000000-0005-0000-0000-000014000000}"/>
    <cellStyle name="Comma 5" xfId="30" xr:uid="{00000000-0005-0000-0000-000015000000}"/>
    <cellStyle name="Comma 6" xfId="49" xr:uid="{00000000-0005-0000-0000-000016000000}"/>
    <cellStyle name="Comma 6 2" xfId="50" xr:uid="{00000000-0005-0000-0000-000017000000}"/>
    <cellStyle name="Comma 6 3" xfId="51" xr:uid="{00000000-0005-0000-0000-000018000000}"/>
    <cellStyle name="Comma 6 4" xfId="52" xr:uid="{00000000-0005-0000-0000-000019000000}"/>
    <cellStyle name="Comma 6 5" xfId="79" xr:uid="{00000000-0005-0000-0000-00001A000000}"/>
    <cellStyle name="Comma 7" xfId="22" xr:uid="{00000000-0005-0000-0000-00001B000000}"/>
    <cellStyle name="Comma 8" xfId="66" xr:uid="{00000000-0005-0000-0000-00001C000000}"/>
    <cellStyle name="Comma 8 3" xfId="84" xr:uid="{00000000-0005-0000-0000-00001D000000}"/>
    <cellStyle name="Comma 9" xfId="72" xr:uid="{00000000-0005-0000-0000-00001E000000}"/>
    <cellStyle name="Curren - Style2" xfId="3" xr:uid="{00000000-0005-0000-0000-00001F000000}"/>
    <cellStyle name="Grey" xfId="4" xr:uid="{00000000-0005-0000-0000-000020000000}"/>
    <cellStyle name="Header1" xfId="5" xr:uid="{00000000-0005-0000-0000-000021000000}"/>
    <cellStyle name="Header2" xfId="6" xr:uid="{00000000-0005-0000-0000-000022000000}"/>
    <cellStyle name="Input [yellow]" xfId="7" xr:uid="{00000000-0005-0000-0000-000023000000}"/>
    <cellStyle name="no dec" xfId="8" xr:uid="{00000000-0005-0000-0000-000024000000}"/>
    <cellStyle name="Normal" xfId="0" builtinId="0"/>
    <cellStyle name="Normal - Style1" xfId="9" xr:uid="{00000000-0005-0000-0000-000026000000}"/>
    <cellStyle name="Normal 10" xfId="74" xr:uid="{00000000-0005-0000-0000-000027000000}"/>
    <cellStyle name="Normal 10 2" xfId="75" xr:uid="{00000000-0005-0000-0000-000028000000}"/>
    <cellStyle name="Normal 10 2 2" xfId="88" xr:uid="{00000000-0005-0000-0000-000029000000}"/>
    <cellStyle name="Normal 11" xfId="86" xr:uid="{00000000-0005-0000-0000-00002A000000}"/>
    <cellStyle name="Normal 142" xfId="71" xr:uid="{00000000-0005-0000-0000-00002B000000}"/>
    <cellStyle name="Normal 15" xfId="19" xr:uid="{00000000-0005-0000-0000-00002C000000}"/>
    <cellStyle name="Normal 15 2" xfId="91" xr:uid="{00000000-0005-0000-0000-00002D000000}"/>
    <cellStyle name="Normal 18" xfId="62" xr:uid="{00000000-0005-0000-0000-00002E000000}"/>
    <cellStyle name="Normal 18 3" xfId="81" xr:uid="{00000000-0005-0000-0000-00002F000000}"/>
    <cellStyle name="Normal 2" xfId="10" xr:uid="{00000000-0005-0000-0000-000030000000}"/>
    <cellStyle name="Normal 2 2" xfId="11" xr:uid="{00000000-0005-0000-0000-000031000000}"/>
    <cellStyle name="Normal 2 2 2" xfId="31" xr:uid="{00000000-0005-0000-0000-000032000000}"/>
    <cellStyle name="Normal 2 2 2 2" xfId="58" xr:uid="{00000000-0005-0000-0000-000033000000}"/>
    <cellStyle name="Normal 2 2_Working APR 2007-08 Mahagenco_Bhushan_1.3" xfId="32" xr:uid="{00000000-0005-0000-0000-000034000000}"/>
    <cellStyle name="Normal 2 3" xfId="12" xr:uid="{00000000-0005-0000-0000-000035000000}"/>
    <cellStyle name="Normal 2 4" xfId="53" xr:uid="{00000000-0005-0000-0000-000036000000}"/>
    <cellStyle name="Normal 2_ARR FINAL" xfId="33" xr:uid="{00000000-0005-0000-0000-000037000000}"/>
    <cellStyle name="Normal 3" xfId="13" xr:uid="{00000000-0005-0000-0000-000038000000}"/>
    <cellStyle name="Normal 3 2" xfId="34" xr:uid="{00000000-0005-0000-0000-000039000000}"/>
    <cellStyle name="Normal 3 2 2" xfId="59" xr:uid="{00000000-0005-0000-0000-00003A000000}"/>
    <cellStyle name="Normal 39" xfId="23" xr:uid="{00000000-0005-0000-0000-00003B000000}"/>
    <cellStyle name="Normal 4" xfId="35" xr:uid="{00000000-0005-0000-0000-00003C000000}"/>
    <cellStyle name="Normal 4 2" xfId="60" xr:uid="{00000000-0005-0000-0000-00003D000000}"/>
    <cellStyle name="Normal 5" xfId="36" xr:uid="{00000000-0005-0000-0000-00003E000000}"/>
    <cellStyle name="Normal 5 2" xfId="37" xr:uid="{00000000-0005-0000-0000-00003F000000}"/>
    <cellStyle name="Normal 6" xfId="38" xr:uid="{00000000-0005-0000-0000-000040000000}"/>
    <cellStyle name="Normal 7" xfId="39" xr:uid="{00000000-0005-0000-0000-000041000000}"/>
    <cellStyle name="Normal 8" xfId="54" xr:uid="{00000000-0005-0000-0000-000042000000}"/>
    <cellStyle name="Normal 9" xfId="55" xr:uid="{00000000-0005-0000-0000-000043000000}"/>
    <cellStyle name="Normal_FORMATS 5 YEAR ALOKE 2" xfId="14" xr:uid="{00000000-0005-0000-0000-000044000000}"/>
    <cellStyle name="Normal_FORMATS 5 YEAR ALOKE 2 2" xfId="68" xr:uid="{00000000-0005-0000-0000-000045000000}"/>
    <cellStyle name="Normal_FORMATS 5 YEAR ALOKE 3 2" xfId="15" xr:uid="{00000000-0005-0000-0000-000046000000}"/>
    <cellStyle name="Normal_FORMATS 5 YEAR ALOKE 4" xfId="80" xr:uid="{00000000-0005-0000-0000-000047000000}"/>
    <cellStyle name="Normal_Sheet1" xfId="78" xr:uid="{00000000-0005-0000-0000-000048000000}"/>
    <cellStyle name="Percent" xfId="70" builtinId="5"/>
    <cellStyle name="Percent [0]_#6 Temps &amp; Contractors" xfId="16" xr:uid="{00000000-0005-0000-0000-00004A000000}"/>
    <cellStyle name="Percent [2]" xfId="17" xr:uid="{00000000-0005-0000-0000-00004B000000}"/>
    <cellStyle name="Percent 2" xfId="40" xr:uid="{00000000-0005-0000-0000-00004C000000}"/>
    <cellStyle name="Percent 2 2" xfId="41" xr:uid="{00000000-0005-0000-0000-00004D000000}"/>
    <cellStyle name="Percent 2 3" xfId="61" xr:uid="{00000000-0005-0000-0000-00004E000000}"/>
    <cellStyle name="Percent 3" xfId="42" xr:uid="{00000000-0005-0000-0000-00004F000000}"/>
    <cellStyle name="Percent 3 2" xfId="43" xr:uid="{00000000-0005-0000-0000-000050000000}"/>
    <cellStyle name="Percent 4" xfId="24" xr:uid="{00000000-0005-0000-0000-000051000000}"/>
    <cellStyle name="Percent 41" xfId="21" xr:uid="{00000000-0005-0000-0000-000052000000}"/>
    <cellStyle name="Percent 5" xfId="44" xr:uid="{00000000-0005-0000-0000-000053000000}"/>
    <cellStyle name="Percent 5 2" xfId="45" xr:uid="{00000000-0005-0000-0000-000054000000}"/>
    <cellStyle name="Percent 5 3" xfId="46" xr:uid="{00000000-0005-0000-0000-000055000000}"/>
    <cellStyle name="Percent 6" xfId="47" xr:uid="{00000000-0005-0000-0000-000056000000}"/>
    <cellStyle name="Percent 6 2" xfId="48" xr:uid="{00000000-0005-0000-0000-000057000000}"/>
    <cellStyle name="Percent 7" xfId="67" xr:uid="{00000000-0005-0000-0000-000058000000}"/>
    <cellStyle name="Percent 8" xfId="76" xr:uid="{00000000-0005-0000-0000-000059000000}"/>
    <cellStyle name="Percent 9" xfId="89" xr:uid="{00000000-0005-0000-0000-00005A000000}"/>
    <cellStyle name="Style 1" xfId="18" xr:uid="{00000000-0005-0000-0000-00005B000000}"/>
    <cellStyle name="Style 2" xfId="56" xr:uid="{00000000-0005-0000-0000-00005C000000}"/>
  </cellStyles>
  <dxfs count="156">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B0F0"/>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A6A6A6"/>
        </patternFill>
      </fill>
    </dxf>
    <dxf>
      <font>
        <b val="0"/>
        <i/>
        <color rgb="FFFF0000"/>
      </font>
      <fill>
        <patternFill patternType="none">
          <bgColor auto="1"/>
        </patternFill>
      </fill>
    </dxf>
    <dxf>
      <font>
        <color rgb="FF00B0F0"/>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b val="0"/>
        <i/>
        <color rgb="FFFF0000"/>
      </font>
      <fill>
        <patternFill patternType="none">
          <bgColor auto="1"/>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BCB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5" Type="http://schemas.openxmlformats.org/officeDocument/2006/relationships/worksheet" Target="worksheets/sheet5.xml"/><Relationship Id="rId61" Type="http://schemas.openxmlformats.org/officeDocument/2006/relationships/externalLink" Target="externalLinks/externalLink1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atabank\1-Projects%20In%20Hand\DFID\ARR%202003-04\Arr%20Petition%202003-04\For%20Submission\ARR%20Forms%20For%20Submiss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anurag\My%20Documents\petitions\Petition%20for%20trans%20ARR.doc\Databank\1-Projects%20In%20Hand\DFID\ARR%202003-04\Arr%20Petition%202003-04\For%20Submission\ARR%20Forms%20For%20Submiss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Sameer's%20folder\MSEB\Tariff%20Filing%202003-04\Outputs\Models\Working%20Models\old\Dispatch%20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RID%20Energy\Work\MSPGCL%20True%20Up%20Fy%202010-11\Earlier%20Orders\EXCEL%20MODELS%20FINAL\PwC_MSPGCL_20.12.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erver\btps%20temp%20data\EFFY\Effy-Cost%20DD\Yearly%20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erver\Users\skedia\Documents\MSPGCL%20FY12%20ARR%20Petition%20and%20Model%2031Mar11\ARR%20formats%20SM%2029Mar1940_o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126\perf\Performance\PERFORMANCE\CE_FILE\Erai_dam\Water%20_balance_Dec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erver\Users\skedia\Desktop\MSPGCL%20Main%20Folder\Revised%20True-up%20&amp;%20APR\Workings\Annexure%202_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REL"/>
      <sheetName val="03-04|71"/>
      <sheetName val="03-04|72"/>
      <sheetName val="03-04|74"/>
      <sheetName val="03-04|75"/>
      <sheetName val="03-04|76"/>
      <sheetName val="03-04|77"/>
      <sheetName val="03-04|79"/>
      <sheetName val="03-04|83"/>
      <sheetName val="03-04|Master"/>
      <sheetName val="A 3.7"/>
      <sheetName val="CE"/>
      <sheetName val="201-04REL-Final"/>
      <sheetName val="A_3_7"/>
      <sheetName val="Metro consind updation sheet"/>
      <sheetName val="Dom"/>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 val="????(?????)"/>
      <sheetName val="po-log - curr. rate"/>
      <sheetName val="teo model"/>
      <sheetName val="Mas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form_x0000_"/>
      <sheetName val="04REL"/>
      <sheetName val="Sept "/>
      <sheetName val="7"/>
      <sheetName val="Salient1"/>
      <sheetName val="Labour charges"/>
      <sheetName val="RAJ"/>
      <sheetName val="Feb-06"/>
      <sheetName val="Inputs"/>
      <sheetName val="form"/>
      <sheetName val="form_____________"/>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form_x0000__x0000__x0000__x0000"/>
      <sheetName val="Assumptions"/>
      <sheetName val="form_x005f_x0000__x005f_x0000__x005f_x0000__x0000"/>
      <sheetName val="form_x005f_x0000_"/>
      <sheetName val="form?"/>
      <sheetName val="Ag LF"/>
      <sheetName val="Executive Summary -Thermal"/>
      <sheetName val="Stationwise Thermal &amp; Hydel Gen"/>
      <sheetName val="TWELVE"/>
      <sheetName val="form_"/>
      <sheetName val="all"/>
      <sheetName val="overall"/>
      <sheetName val="Data base"/>
      <sheetName val="form_x005f_x005f_x005f_x0000__x005f_x005f_x005f_x0000__"/>
      <sheetName val="form_x005f_x005f_x005f_x0000_"/>
      <sheetName val="form_x005f_x005f_x005f_x005f_x005f_x005f_x005f_x0000__x"/>
      <sheetName val="form_x005f_x005f_x005f_x005f_x005f_x005f_x005f_x0000_"/>
      <sheetName val="Key_Assume_Common"/>
      <sheetName val="Discom Details"/>
      <sheetName val="data"/>
      <sheetName val="First information "/>
      <sheetName val="annexture-g1"/>
      <sheetName val="PART C"/>
      <sheetName val="Sheet1"/>
      <sheetName val="Part A General"/>
      <sheetName val="feasibility require"/>
      <sheetName val="MOD - Corrected -As per SLDC "/>
      <sheetName val="Interest 30-11-01 not PA 7%"/>
      <sheetName val="x-rate"/>
    </sheetNames>
    <sheetDataSet>
      <sheetData sheetId="0" refreshError="1">
        <row r="35">
          <cell r="G35">
            <v>64254.226096970044</v>
          </cell>
          <cell r="H35">
            <v>59093.238057586968</v>
          </cell>
          <cell r="I35">
            <v>63490.540060935658</v>
          </cell>
        </row>
        <row r="44">
          <cell r="G44">
            <v>24259.407938726315</v>
          </cell>
          <cell r="H44">
            <v>16526.511773419461</v>
          </cell>
          <cell r="I44">
            <v>17654.636270525258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Loan Position"/>
      <sheetName val=""/>
      <sheetName val="D-3 Detail"/>
    </sheetNames>
    <sheetDataSet>
      <sheetData sheetId="0">
        <row r="35">
          <cell r="I35">
            <v>63490.540060935658</v>
          </cell>
        </row>
        <row r="44">
          <cell r="I44">
            <v>17654.636270525258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 val="FIX DATA"/>
      <sheetName val="Inputs"/>
      <sheetName val="Feb-06"/>
      <sheetName val="04REL"/>
      <sheetName val="RAJ"/>
      <sheetName val="all"/>
      <sheetName val="Data"/>
      <sheetName val="17(B) govt"/>
      <sheetName val="DLC"/>
      <sheetName val="1.1 Trs. Fai."/>
      <sheetName val="feasibility require"/>
      <sheetName val="Sheet1"/>
      <sheetName val="STN WISE EMR"/>
      <sheetName val="Dom"/>
      <sheetName val="MO EY"/>
      <sheetName val="MO CY"/>
      <sheetName val="Lead"/>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Inputs &amp; Assumptions"/>
      <sheetName val="Daily_input"/>
      <sheetName val="Daily_report"/>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A 3_7"/>
      <sheetName val="04REL"/>
      <sheetName val="data"/>
      <sheetName val="Data base Feb 09"/>
      <sheetName val="grid"/>
      <sheetName val="132kv DCDS"/>
      <sheetName val=""/>
      <sheetName val="Salient1"/>
      <sheetName val="Cat_Ser_load"/>
      <sheetName val="Sheet1"/>
      <sheetName val="PACK (B)"/>
      <sheetName val="Unit_Rate1"/>
      <sheetName val="160MVA_Addl1"/>
      <sheetName val="220KV_FB1"/>
      <sheetName val="315MVA_Addl1"/>
      <sheetName val="Addl_402"/>
      <sheetName val="Addl_201"/>
      <sheetName val="Addl_63_(2)1"/>
      <sheetName val="A_3_7"/>
      <sheetName val="Data_base_Feb_09"/>
      <sheetName val="132kv_DCDS"/>
      <sheetName val="PACK_(B)"/>
      <sheetName val="STN WISE EMR"/>
      <sheetName val="Inputs"/>
      <sheetName val="A"/>
      <sheetName val="Dom"/>
      <sheetName val="ATP"/>
      <sheetName val="R_Hrs_ Since Comm"/>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Instruction Sheet"/>
      <sheetName val="CE"/>
      <sheetName val="Adj.TB"/>
      <sheetName val="Sheet2"/>
      <sheetName val="Citrix"/>
      <sheetName val="UK"/>
      <sheetName val="Scheme Area Details_Block__ C2"/>
      <sheetName val="New33KVSS_E3"/>
      <sheetName val="Prop aug of Ex 33KVSS_E3a"/>
      <sheetName val="Coalmine"/>
      <sheetName val="SUMMERY"/>
      <sheetName val="Work_sheet"/>
      <sheetName val="dpc cost"/>
      <sheetName val="Survey Status_2"/>
      <sheetName val="TRP"/>
      <sheetName val="Basis"/>
      <sheetName val="Scheme_Area_Details_Block___C2"/>
      <sheetName val="Prop_aug_of_Ex_33KVSS_E3a"/>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Report"/>
      <sheetName val="Latest revised Cost Estimates f"/>
      <sheetName val="Form 6"/>
      <sheetName val="220Kv (2)"/>
      <sheetName val="220Kv"/>
      <sheetName val="Unit_Rate3"/>
      <sheetName val="160MVA_Addl3"/>
      <sheetName val="220KV_FB3"/>
      <sheetName val="315MVA_Addl3"/>
      <sheetName val="Addl_404"/>
      <sheetName val="Addl_203"/>
      <sheetName val="Addl_63_(2)3"/>
      <sheetName val="132kv_DCDS2"/>
      <sheetName val="A_3_72"/>
      <sheetName val="Data_base_Feb_092"/>
      <sheetName val="% of Elect"/>
      <sheetName val="cap all"/>
      <sheetName val="Lead Statement"/>
      <sheetName val="Detailed Estimate"/>
      <sheetName val="Labour charges"/>
      <sheetName val="Sheet3"/>
      <sheetName val="A2-02-03"/>
      <sheetName val="all"/>
      <sheetName val="Form-C4"/>
      <sheetName val="RevenueInput"/>
      <sheetName val="cover1"/>
      <sheetName val="QOSWS "/>
      <sheetName val="QFC"/>
      <sheetName val="DE"/>
      <sheetName val="J"/>
      <sheetName val="BOQ"/>
      <sheetName val="BSPL"/>
      <sheetName val="BREAKUP OF OIL"/>
      <sheetName val="Unit_Rate4"/>
      <sheetName val="160MVA_Addl4"/>
      <sheetName val="220KV_FB4"/>
      <sheetName val="315MVA_Addl4"/>
      <sheetName val="Addl_405"/>
      <sheetName val="Addl_204"/>
      <sheetName val="Addl_63_(2)4"/>
      <sheetName val="A_3_73"/>
      <sheetName val="Data_base_Feb_093"/>
      <sheetName val="132kv_DCDS3"/>
      <sheetName val="PACK_(B)1"/>
      <sheetName val="STN_WISE_EMR1"/>
      <sheetName val="Calculations_1"/>
      <sheetName val="Phasing_1"/>
      <sheetName val="Calculations_2"/>
      <sheetName val="Calculations_3"/>
      <sheetName val="Calculations_4"/>
      <sheetName val="Calculations_5"/>
      <sheetName val="Phasing_3"/>
      <sheetName val="R_Hrs__Since_Comm1"/>
      <sheetName val="Scheme_Area_Details_Block___C22"/>
      <sheetName val="Prop_aug_of_Ex_33KVSS_E3a2"/>
      <sheetName val="Adj_TB"/>
      <sheetName val="Input_sheet"/>
      <sheetName val="BPlan_Energy_Balance_Table"/>
      <sheetName val="Approved_Energy_Balance"/>
      <sheetName val="Energy_Requirement"/>
      <sheetName val="CE_PPA_Installed_"/>
      <sheetName val="Table_for_Business_Plan"/>
      <sheetName val="UPERC_approved_"/>
      <sheetName val="May19_"/>
      <sheetName val="July-19_"/>
      <sheetName val="Sep-19_"/>
      <sheetName val="PP_FY_2019-20_(Monthly)"/>
      <sheetName val="PLF_Computation"/>
      <sheetName val="FY_19_20"/>
      <sheetName val="FY_20_21"/>
      <sheetName val="FY_21_22"/>
      <sheetName val="FY_22_23"/>
      <sheetName val="FY_23_24"/>
      <sheetName val="FY_24_25"/>
      <sheetName val="Table_for_Petition"/>
      <sheetName val="Instruction_Sheet"/>
      <sheetName val="dpc_cost"/>
      <sheetName val="Survey_Status_2"/>
      <sheetName val="Latest_revised_Cost_Estimates_f"/>
      <sheetName val="Form_6"/>
      <sheetName val="220Kv_(2)"/>
      <sheetName val="QOSWS_"/>
      <sheetName val="%_of_Elect"/>
      <sheetName val="cap_all"/>
      <sheetName val="Lead_Statement"/>
      <sheetName val="Detailed_Estimate"/>
      <sheetName val="Labour_charges"/>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sheetData sheetId="6"/>
      <sheetData sheetId="7"/>
      <sheetData sheetId="8"/>
      <sheetData sheetId="9"/>
      <sheetData sheetId="10"/>
      <sheetData sheetId="11"/>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cell>
        </row>
        <row r="173">
          <cell r="I173">
            <v>0</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cell>
        </row>
        <row r="186">
          <cell r="I186">
            <v>0</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cell>
        </row>
        <row r="198">
          <cell r="A198" t="str">
            <v/>
          </cell>
          <cell r="B198" t="str">
            <v xml:space="preserve">Foundation work of </v>
          </cell>
          <cell r="C198">
            <v>0</v>
          </cell>
          <cell r="D198">
            <v>0</v>
          </cell>
          <cell r="E198">
            <v>0</v>
          </cell>
          <cell r="F198">
            <v>0</v>
          </cell>
          <cell r="G198">
            <v>0</v>
          </cell>
          <cell r="H198">
            <v>0</v>
          </cell>
          <cell r="I198" t="str">
            <v/>
          </cell>
        </row>
        <row r="199">
          <cell r="I199">
            <v>0</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2">
          <cell r="A282">
            <v>38</v>
          </cell>
          <cell r="B282" t="str">
            <v>Testing &amp; Commissioning &amp; misc.expenditure</v>
          </cell>
          <cell r="C282" t="str">
            <v>LS</v>
          </cell>
          <cell r="D282">
            <v>0</v>
          </cell>
          <cell r="E282">
            <v>0</v>
          </cell>
          <cell r="F282">
            <v>0.1</v>
          </cell>
          <cell r="G282">
            <v>0.1</v>
          </cell>
          <cell r="H282" t="str">
            <v>LS</v>
          </cell>
          <cell r="I282">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row r="38">
          <cell r="A38" t="str">
            <v xml:space="preserve">ESTIMATE FOR INSTALLATION OF ADDITIONAL 1X40MVA 132/33KV TRANSFORMER AT EXISTING EHV SUBSTATION </v>
          </cell>
        </row>
      </sheetData>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38">
          <cell r="A38">
            <v>0</v>
          </cell>
        </row>
      </sheetData>
      <sheetData sheetId="35">
        <row r="38">
          <cell r="A38" t="str">
            <v xml:space="preserve">ESTIMATE FOR INSTALLATION OF ADDITIONAL 1X40MVA 132/33KV TRANSFORMER AT EXISTING EHV SUBSTATION </v>
          </cell>
        </row>
      </sheetData>
      <sheetData sheetId="36">
        <row r="38">
          <cell r="A38" t="str">
            <v xml:space="preserve">ESTIMATE FOR INSTALLATION OF ADDITIONAL 1X40MVA 132/33KV TRANSFORMER AT EXISTING EHV SUBSTATION </v>
          </cell>
        </row>
      </sheetData>
      <sheetData sheetId="37">
        <row r="38">
          <cell r="A38" t="str">
            <v xml:space="preserve">ESTIMATE FOR INSTALLATION OF ADDITIONAL 1X40MVA 132/33KV TRANSFORMER AT EXISTING EHV SUBSTATION </v>
          </cell>
        </row>
      </sheetData>
      <sheetData sheetId="38">
        <row r="38">
          <cell r="A38" t="str">
            <v xml:space="preserve">ESTIMATE FOR INSTALLATION OF ADDITIONAL 1X40MVA 132/33KV TRANSFORMER AT EXISTING EHV SUBSTATION </v>
          </cell>
        </row>
      </sheetData>
      <sheetData sheetId="39">
        <row r="38">
          <cell r="A38" t="str">
            <v xml:space="preserve">ESTIMATE FOR INSTALLATION OF ADDITIONAL 1X40MVA 132/33KV TRANSFORMER AT EXISTING EHV SUBSTATION </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38">
          <cell r="A38" t="str">
            <v xml:space="preserve">ESTIMATE FOR INSTALLATION OF ADDITIONAL 1X40MVA 132/33KV TRANSFORMER AT EXISTING EHV SUBSTATION </v>
          </cell>
        </row>
      </sheetData>
      <sheetData sheetId="59">
        <row r="38">
          <cell r="A38" t="str">
            <v xml:space="preserve">ESTIMATE FOR INSTALLATION OF ADDITIONAL 1X40MVA 132/33KV TRANSFORMER AT EXISTING EHV SUBSTATION </v>
          </cell>
        </row>
      </sheetData>
      <sheetData sheetId="60">
        <row r="38">
          <cell r="A38" t="str">
            <v xml:space="preserve">ESTIMATE FOR INSTALLATION OF ADDITIONAL 1X40MVA 132/33KV TRANSFORMER AT EXISTING EHV SUBSTATION </v>
          </cell>
        </row>
      </sheetData>
      <sheetData sheetId="61">
        <row r="38">
          <cell r="A38" t="str">
            <v xml:space="preserve">ESTIMATE FOR INSTALLATION OF ADDITIONAL 1X40MVA 132/33KV TRANSFORMER AT EXISTING EHV SUBSTATION </v>
          </cell>
        </row>
      </sheetData>
      <sheetData sheetId="62">
        <row r="38">
          <cell r="A38" t="str">
            <v xml:space="preserve">ESTIMATE FOR INSTALLATION OF ADDITIONAL 1X40MVA 132/33KV TRANSFORMER AT EXISTING EHV SUBSTATION </v>
          </cell>
        </row>
      </sheetData>
      <sheetData sheetId="63">
        <row r="38">
          <cell r="A38" t="str">
            <v xml:space="preserve">ESTIMATE FOR INSTALLATION OF ADDITIONAL 1X40MVA 132/33KV TRANSFORMER AT EXISTING EHV SUBSTATION </v>
          </cell>
        </row>
      </sheetData>
      <sheetData sheetId="64">
        <row r="38">
          <cell r="A38" t="str">
            <v xml:space="preserve">ESTIMATE FOR INSTALLATION OF ADDITIONAL 1X40MVA 132/33KV TRANSFORMER AT EXISTING EHV SUBSTATION </v>
          </cell>
        </row>
      </sheetData>
      <sheetData sheetId="65" refreshError="1"/>
      <sheetData sheetId="66" refreshError="1"/>
      <sheetData sheetId="67">
        <row r="38">
          <cell r="A38" t="str">
            <v xml:space="preserve">ESTIMATE FOR INSTALLATION OF ADDITIONAL 1X40MVA 132/33KV TRANSFORMER AT EXISTING EHV SUBSTATION </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38">
          <cell r="A38">
            <v>0</v>
          </cell>
        </row>
      </sheetData>
      <sheetData sheetId="79">
        <row r="38">
          <cell r="A38" t="str">
            <v xml:space="preserve">ESTIMATE FOR INSTALLATION OF ADDITIONAL 1X40MVA 132/33KV TRANSFORMER AT EXISTING EHV SUBSTATION </v>
          </cell>
        </row>
      </sheetData>
      <sheetData sheetId="80">
        <row r="38">
          <cell r="A38" t="str">
            <v xml:space="preserve">ESTIMATE FOR INSTALLATION OF ADDITIONAL 1X40MVA 132/33KV TRANSFORMER AT EXISTING EHV SUBSTATION </v>
          </cell>
        </row>
      </sheetData>
      <sheetData sheetId="81">
        <row r="38">
          <cell r="A38" t="str">
            <v xml:space="preserve">ESTIMATE FOR INSTALLATION OF ADDITIONAL 1X40MVA 132/33KV TRANSFORMER AT EXISTING EHV SUBSTATION </v>
          </cell>
        </row>
      </sheetData>
      <sheetData sheetId="82">
        <row r="38">
          <cell r="A38" t="str">
            <v xml:space="preserve">ESTIMATE FOR INSTALLATION OF ADDITIONAL 1X40MVA 132/33KV TRANSFORMER AT EXISTING EHV SUBSTATION </v>
          </cell>
        </row>
      </sheetData>
      <sheetData sheetId="83">
        <row r="38">
          <cell r="A38" t="str">
            <v xml:space="preserve">ESTIMATE FOR INSTALLATION OF ADDITIONAL 1X40MVA 132/33KV TRANSFORMER AT EXISTING EHV SUBSTATION </v>
          </cell>
        </row>
      </sheetData>
      <sheetData sheetId="84">
        <row r="38">
          <cell r="A38" t="str">
            <v xml:space="preserve">ESTIMATE FOR INSTALLATION OF ADDITIONAL 1X40MVA 132/33KV TRANSFORMER AT EXISTING EHV SUBSTATION </v>
          </cell>
        </row>
      </sheetData>
      <sheetData sheetId="85">
        <row r="38">
          <cell r="A38" t="str">
            <v xml:space="preserve">ESTIMATE FOR INSTALLATION OF ADDITIONAL 1X40MVA 132/33KV TRANSFORMER AT EXISTING EHV SUBSTATION </v>
          </cell>
        </row>
      </sheetData>
      <sheetData sheetId="86">
        <row r="38">
          <cell r="A38" t="str">
            <v xml:space="preserve">ESTIMATE FOR INSTALLATION OF ADDITIONAL 1X40MVA 132/33KV TRANSFORMER AT EXISTING EHV SUBSTATION </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t="str">
            <v xml:space="preserve">ESTIMATE FOR INSTALLATION OF ADDITIONAL 1X40MVA 132/33KV TRANSFORMER AT EXISTING EHV SUBSTATION </v>
          </cell>
        </row>
      </sheetData>
      <sheetData sheetId="91">
        <row r="38">
          <cell r="A38" t="str">
            <v xml:space="preserve">ESTIMATE FOR INSTALLATION OF ADDITIONAL 1X40MVA 132/33KV TRANSFORMER AT EXISTING EHV SUBSTATION </v>
          </cell>
        </row>
      </sheetData>
      <sheetData sheetId="92">
        <row r="38">
          <cell r="A38" t="str">
            <v xml:space="preserve">ESTIMATE FOR INSTALLATION OF ADDITIONAL 1X40MVA 132/33KV TRANSFORMER AT EXISTING EHV SUBSTATION </v>
          </cell>
        </row>
      </sheetData>
      <sheetData sheetId="93">
        <row r="38">
          <cell r="A38" t="str">
            <v xml:space="preserve">ESTIMATE FOR INSTALLATION OF ADDITIONAL 1X40MVA 132/33KV TRANSFORMER AT EXISTING EHV SUBSTATION </v>
          </cell>
        </row>
      </sheetData>
      <sheetData sheetId="94">
        <row r="38">
          <cell r="A38" t="str">
            <v xml:space="preserve">ESTIMATE FOR INSTALLATION OF ADDITIONAL 1X40MVA 132/33KV TRANSFORMER AT EXISTING EHV SUBSTATION </v>
          </cell>
        </row>
      </sheetData>
      <sheetData sheetId="95">
        <row r="38">
          <cell r="A38">
            <v>0</v>
          </cell>
        </row>
      </sheetData>
      <sheetData sheetId="96">
        <row r="38">
          <cell r="A38" t="str">
            <v xml:space="preserve">ESTIMATE FOR INSTALLATION OF ADDITIONAL 1X40MVA 132/33KV TRANSFORMER AT EXISTING EHV SUBSTATION </v>
          </cell>
        </row>
      </sheetData>
      <sheetData sheetId="97">
        <row r="38">
          <cell r="A38" t="str">
            <v xml:space="preserve">ESTIMATE FOR INSTALLATION OF ADDITIONAL 1X40MVA 132/33KV TRANSFORMER AT EXISTING EHV SUBSTATION </v>
          </cell>
        </row>
      </sheetData>
      <sheetData sheetId="98">
        <row r="38">
          <cell r="A38" t="str">
            <v xml:space="preserve">ESTIMATE FOR INSTALLATION OF ADDITIONAL 1X40MVA 132/33KV TRANSFORMER AT EXISTING EHV SUBSTATION </v>
          </cell>
        </row>
      </sheetData>
      <sheetData sheetId="99">
        <row r="38">
          <cell r="A38" t="str">
            <v xml:space="preserve">ESTIMATE FOR INSTALLATION OF ADDITIONAL 1X40MVA 132/33KV TRANSFORMER AT EXISTING EHV SUBSTATION </v>
          </cell>
        </row>
      </sheetData>
      <sheetData sheetId="100">
        <row r="38">
          <cell r="A38">
            <v>0</v>
          </cell>
        </row>
      </sheetData>
      <sheetData sheetId="101">
        <row r="38">
          <cell r="A38" t="str">
            <v xml:space="preserve">ESTIMATE FOR INSTALLATION OF ADDITIONAL 1X40MVA 132/33KV TRANSFORMER AT EXISTING EHV SUBSTATION </v>
          </cell>
        </row>
      </sheetData>
      <sheetData sheetId="102">
        <row r="38">
          <cell r="A38" t="str">
            <v xml:space="preserve">ESTIMATE FOR INSTALLATION OF ADDITIONAL 1X40MVA 132/33KV TRANSFORMER AT EXISTING EHV SUBSTATION </v>
          </cell>
        </row>
      </sheetData>
      <sheetData sheetId="103">
        <row r="38">
          <cell r="A38" t="str">
            <v xml:space="preserve">ESTIMATE FOR INSTALLATION OF ADDITIONAL 1X40MVA 132/33KV TRANSFORMER AT EXISTING EHV SUBSTATION </v>
          </cell>
        </row>
      </sheetData>
      <sheetData sheetId="104">
        <row r="38">
          <cell r="A38" t="str">
            <v xml:space="preserve">ESTIMATE FOR INSTALLATION OF ADDITIONAL 1X40MVA 132/33KV TRANSFORMER AT EXISTING EHV SUBSTATION </v>
          </cell>
        </row>
      </sheetData>
      <sheetData sheetId="105">
        <row r="38">
          <cell r="A38" t="str">
            <v xml:space="preserve">ESTIMATE FOR INSTALLATION OF ADDITIONAL 1X40MVA 132/33KV TRANSFORMER AT EXISTING EHV SUBSTATION </v>
          </cell>
        </row>
      </sheetData>
      <sheetData sheetId="106">
        <row r="38">
          <cell r="A38" t="str">
            <v xml:space="preserve">ESTIMATE FOR INSTALLATION OF ADDITIONAL 1X40MVA 132/33KV TRANSFORMER AT EXISTING EHV SUBSTATION </v>
          </cell>
        </row>
      </sheetData>
      <sheetData sheetId="107">
        <row r="38">
          <cell r="A38" t="str">
            <v xml:space="preserve">ESTIMATE FOR INSTALLATION OF ADDITIONAL 1X40MVA 132/33KV TRANSFORMER AT EXISTING EHV SUBSTATION </v>
          </cell>
        </row>
      </sheetData>
      <sheetData sheetId="108">
        <row r="38">
          <cell r="A38" t="str">
            <v xml:space="preserve">ESTIMATE FOR INSTALLATION OF ADDITIONAL 1X40MVA 132/33KV TRANSFORMER AT EXISTING EHV SUBSTATION </v>
          </cell>
        </row>
      </sheetData>
      <sheetData sheetId="109">
        <row r="38">
          <cell r="A38" t="str">
            <v xml:space="preserve">ESTIMATE FOR INSTALLATION OF ADDITIONAL 1X40MVA 132/33KV TRANSFORMER AT EXISTING EHV SUBSTATION </v>
          </cell>
        </row>
      </sheetData>
      <sheetData sheetId="110">
        <row r="38">
          <cell r="A38">
            <v>0</v>
          </cell>
        </row>
      </sheetData>
      <sheetData sheetId="111">
        <row r="38">
          <cell r="A38" t="str">
            <v xml:space="preserve">ESTIMATE FOR INSTALLATION OF ADDITIONAL 1X40MVA 132/33KV TRANSFORMER AT EXISTING EHV SUBSTATION </v>
          </cell>
        </row>
      </sheetData>
      <sheetData sheetId="112">
        <row r="38">
          <cell r="A38" t="str">
            <v xml:space="preserve">ESTIMATE FOR INSTALLATION OF ADDITIONAL 1X40MVA 132/33KV TRANSFORMER AT EXISTING EHV SUBSTATION </v>
          </cell>
        </row>
      </sheetData>
      <sheetData sheetId="113">
        <row r="38">
          <cell r="A38" t="str">
            <v xml:space="preserve">ESTIMATE FOR INSTALLATION OF ADDITIONAL 1X40MVA 132/33KV TRANSFORMER AT EXISTING EHV SUBSTATION </v>
          </cell>
        </row>
      </sheetData>
      <sheetData sheetId="114">
        <row r="38">
          <cell r="A38" t="str">
            <v xml:space="preserve">ESTIMATE FOR INSTALLATION OF ADDITIONAL 1X40MVA 132/33KV TRANSFORMER AT EXISTING EHV SUBSTATION </v>
          </cell>
        </row>
      </sheetData>
      <sheetData sheetId="115">
        <row r="38">
          <cell r="A38" t="str">
            <v xml:space="preserve">ESTIMATE FOR INSTALLATION OF ADDITIONAL 1X40MVA 132/33KV TRANSFORMER AT EXISTING EHV SUBSTATION </v>
          </cell>
        </row>
      </sheetData>
      <sheetData sheetId="116">
        <row r="38">
          <cell r="A38" t="str">
            <v xml:space="preserve">ESTIMATE FOR INSTALLATION OF ADDITIONAL 1X40MVA 132/33KV TRANSFORMER AT EXISTING EHV SUBSTATION </v>
          </cell>
        </row>
      </sheetData>
      <sheetData sheetId="117"/>
      <sheetData sheetId="118">
        <row r="38">
          <cell r="A38" t="str">
            <v xml:space="preserve">ESTIMATE FOR INSTALLATION OF ADDITIONAL 1X40MVA 132/33KV TRANSFORMER AT EXISTING EHV SUBSTATION </v>
          </cell>
        </row>
      </sheetData>
      <sheetData sheetId="119">
        <row r="38">
          <cell r="A38" t="str">
            <v xml:space="preserve">ESTIMATE FOR INSTALLATION OF ADDITIONAL 1X40MVA 132/33KV TRANSFORMER AT EXISTING EHV SUBSTATION </v>
          </cell>
        </row>
      </sheetData>
      <sheetData sheetId="120"/>
      <sheetData sheetId="121">
        <row r="38">
          <cell r="A38" t="str">
            <v xml:space="preserve">ESTIMATE FOR INSTALLATION OF ADDITIONAL 1X40MVA 132/33KV TRANSFORMER AT EXISTING EHV SUBSTATION </v>
          </cell>
        </row>
      </sheetData>
      <sheetData sheetId="122">
        <row r="38">
          <cell r="A38" t="str">
            <v xml:space="preserve">ESTIMATE FOR INSTALLATION OF ADDITIONAL 1X40MVA 132/33KV TRANSFORMER AT EXISTING EHV SUBSTATION </v>
          </cell>
        </row>
      </sheetData>
      <sheetData sheetId="123">
        <row r="38">
          <cell r="A38" t="str">
            <v xml:space="preserve">ESTIMATE FOR INSTALLATION OF ADDITIONAL 1X40MVA 132/33KV TRANSFORMER AT EXISTING EHV SUBSTATION </v>
          </cell>
        </row>
      </sheetData>
      <sheetData sheetId="124">
        <row r="38">
          <cell r="A38" t="str">
            <v xml:space="preserve">ESTIMATE FOR INSTALLATION OF ADDITIONAL 1X40MVA 132/33KV TRANSFORMER AT EXISTING EHV SUBSTATION </v>
          </cell>
        </row>
      </sheetData>
      <sheetData sheetId="125">
        <row r="38">
          <cell r="A38" t="str">
            <v xml:space="preserve">ESTIMATE FOR INSTALLATION OF ADDITIONAL 1X40MVA 132/33KV TRANSFORMER AT EXISTING EHV SUBSTATION </v>
          </cell>
        </row>
      </sheetData>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38">
          <cell r="A38" t="str">
            <v xml:space="preserve">ESTIMATE FOR INSTALLATION OF ADDITIONAL 1X40MVA 132/33KV TRANSFORMER AT EXISTING EHV SUBSTATION </v>
          </cell>
        </row>
      </sheetData>
      <sheetData sheetId="163">
        <row r="38">
          <cell r="A38" t="str">
            <v xml:space="preserve">ESTIMATE FOR INSTALLATION OF ADDITIONAL 1X40MVA 132/33KV TRANSFORMER AT EXISTING EHV SUBSTATION </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_PwC"/>
      <sheetName val="Assumptions"/>
      <sheetName val="Gainloss computation FY 09-10"/>
      <sheetName val="Summary"/>
      <sheetName val="Issue sheet"/>
      <sheetName val="Tables_True up FY 09-10"/>
      <sheetName val="O&amp;M costs"/>
      <sheetName val="Sheet1"/>
      <sheetName val="F1(Bhu)"/>
      <sheetName val="F1(Cha)"/>
      <sheetName val="F1(Paras)"/>
      <sheetName val="F1(Kor)"/>
      <sheetName val="F1(Parli)"/>
      <sheetName val="F1(Kha)"/>
      <sheetName val="F1(Nasi)"/>
      <sheetName val="F1(Uran)"/>
      <sheetName val="F1(Hydro)"/>
      <sheetName val="F2.1(Bhu)"/>
      <sheetName val="F2.1(Cha)"/>
      <sheetName val="F2.1(Kor)"/>
      <sheetName val="F2.1(Parli)"/>
      <sheetName val="F2.1(Paras)"/>
      <sheetName val="F2.1(Nasi)"/>
      <sheetName val="F2.1(Uran)"/>
      <sheetName val="F2.1(Kha)"/>
      <sheetName val="Capex Bhu"/>
      <sheetName val="Capex Cha"/>
      <sheetName val="Capex Kor"/>
      <sheetName val="Capex Paras"/>
      <sheetName val="Capex Kha"/>
      <sheetName val="Capex parli"/>
      <sheetName val="Capex Nasi"/>
      <sheetName val="Capex Uran"/>
      <sheetName val="Capex Hydro"/>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F2.2(Cha)"/>
      <sheetName val="F2.3(Cha)"/>
      <sheetName val="F2.6(Cha)"/>
      <sheetName val="F3(Cha)"/>
      <sheetName val="F3.1(Cha)"/>
      <sheetName val="F3.2(Cha)"/>
      <sheetName val="F3.3(Cha)"/>
      <sheetName val="F4(Cha)"/>
      <sheetName val="F5.1(Cha)"/>
      <sheetName val="F5(Cha)"/>
      <sheetName val="F5.2(Cha)"/>
      <sheetName val="F5.3(Cha)"/>
      <sheetName val="F5.4(Cha)"/>
      <sheetName val="F6(Cha)"/>
      <sheetName val="F11(Cha)"/>
      <sheetName val="F12(Cha)"/>
      <sheetName val="O&amp;m EXP."/>
      <sheetName val="Koradi"/>
      <sheetName val="F2.2(Kor)"/>
      <sheetName val="F2.3(Kor)"/>
      <sheetName val="F2.6(Kor)"/>
      <sheetName val="F3(Kor)"/>
      <sheetName val="F3.1(Kor)"/>
      <sheetName val="F3.2(Kor)"/>
      <sheetName val="F3.3(Kor)"/>
      <sheetName val="F4(Kor)"/>
      <sheetName val="F5.4(Kor)"/>
      <sheetName val="F5(Kor)"/>
      <sheetName val="F5.1(Kor)"/>
      <sheetName val="F5.2(Kor)"/>
      <sheetName val="F5.3(Kor)"/>
      <sheetName val="F6(Kor)"/>
      <sheetName val="F11(Kor)"/>
      <sheetName val="F12(Kor)"/>
      <sheetName val="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2.2(Nasi)"/>
      <sheetName val="F2.3(Nasi)"/>
      <sheetName val="F2.6(Nasi)"/>
      <sheetName val="F3(Nasi)"/>
      <sheetName val="F3.1(Nasi)"/>
      <sheetName val="F3.2(Nasi)"/>
      <sheetName val="F3.3(Nasi)"/>
      <sheetName val="F4(Nasi)"/>
      <sheetName val="F5(Nasi)"/>
      <sheetName val="F5.1(Nasi)"/>
      <sheetName val="F5.3(Nasi)"/>
      <sheetName val="F5.2(Nasi)"/>
      <sheetName val="F5.4(Nasi)"/>
      <sheetName val="F6(Nasi)"/>
      <sheetName val="F11(Nasi)"/>
      <sheetName val="F12(Nasi)"/>
      <sheetName val="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2.1(Hydro)"/>
      <sheetName val="F2.3(Hydro)"/>
      <sheetName val="F2.4(Hydro)"/>
      <sheetName val="F2.6(Hydro)"/>
      <sheetName val="F3(Hydro)"/>
      <sheetName val="F3.1(Hydro)"/>
      <sheetName val="F3.2(Hydro)"/>
      <sheetName val="F3.3(Hydro)"/>
      <sheetName val="F4(Koyna)"/>
      <sheetName val="F4(PuneHydro)"/>
      <sheetName val="F4(NasikHydro)"/>
      <sheetName val="F5(Hydro)"/>
      <sheetName val="F5.1(Hydro)"/>
      <sheetName val="F5.2(Hydro)"/>
      <sheetName val="F4(Hydro)"/>
      <sheetName val="F5.4(PuneHydro)"/>
      <sheetName val="F5.3(PuneHydro)"/>
      <sheetName val="F5.3(NasikHydro)"/>
      <sheetName val="F5.4(NasikHydro)"/>
      <sheetName val="F5.4(Koyna)"/>
      <sheetName val="F5.3(Koyna)"/>
      <sheetName val="F6(Hydro)"/>
      <sheetName val="F11(Hydro)"/>
      <sheetName val="F12(Hydro)"/>
      <sheetName val="Revised True Up 200809"/>
      <sheetName val="Impact of FY 08-09"/>
      <sheetName val="Gainloss_computation_FY_09-10"/>
      <sheetName val="Issue_sheet"/>
      <sheetName val="Tables_True_up_FY_09-10"/>
      <sheetName val="O&amp;M_costs"/>
      <sheetName val="F2_1(Bhu)"/>
      <sheetName val="F2_1(Cha)"/>
      <sheetName val="F2_1(Kor)"/>
      <sheetName val="F2_1(Parli)"/>
      <sheetName val="F2_1(Paras)"/>
      <sheetName val="F2_1(Nasi)"/>
      <sheetName val="F2_1(Uran)"/>
      <sheetName val="F2_1(Kha)"/>
      <sheetName val="Capex_Bhu"/>
      <sheetName val="Capex_Cha"/>
      <sheetName val="Capex_Kor"/>
      <sheetName val="Capex_Paras"/>
      <sheetName val="Capex_Kha"/>
      <sheetName val="Capex_parli"/>
      <sheetName val="Capex_Nasi"/>
      <sheetName val="Capex_Uran"/>
      <sheetName val="Capex_Hydro"/>
      <sheetName val="F2_2(Bhu)"/>
      <sheetName val="F2_3(Bhu)"/>
      <sheetName val="F2_6(Bhu)"/>
      <sheetName val="F3_1(Bhu)"/>
      <sheetName val="F3_2(Bhu)"/>
      <sheetName val="F3_3(Bhu)"/>
      <sheetName val="F5_1(Bhu)"/>
      <sheetName val="F5_2(Bhu)"/>
      <sheetName val="F5_3(Bhu)"/>
      <sheetName val="F5_4(Bhu)"/>
      <sheetName val="F2_2(Cha)"/>
      <sheetName val="F2_3(Cha)"/>
      <sheetName val="F2_6(Cha)"/>
      <sheetName val="F3_1(Cha)"/>
      <sheetName val="F3_2(Cha)"/>
      <sheetName val="F3_3(Cha)"/>
      <sheetName val="F5_1(Cha)"/>
      <sheetName val="F5_2(Cha)"/>
      <sheetName val="F5_3(Cha)"/>
      <sheetName val="F5_4(Cha)"/>
      <sheetName val="O&amp;m_EXP_"/>
      <sheetName val="F2_2(Kor)"/>
      <sheetName val="F2_3(Kor)"/>
      <sheetName val="F2_6(Kor)"/>
      <sheetName val="F3_1(Kor)"/>
      <sheetName val="F3_2(Kor)"/>
      <sheetName val="F3_3(Kor)"/>
      <sheetName val="F5_4(Kor)"/>
      <sheetName val="F5_1(Kor)"/>
      <sheetName val="F5_2(Kor)"/>
      <sheetName val="F5_3(Kor)"/>
      <sheetName val="F2_2(Paras)"/>
      <sheetName val="F2_3(Paras)"/>
      <sheetName val="F2_6(Paras)"/>
      <sheetName val="F3_1(Paras)"/>
      <sheetName val="F3_2(Paras)"/>
      <sheetName val="F3_3(Paras)"/>
      <sheetName val="F5_1(Paras)"/>
      <sheetName val="F5_2(Paras)"/>
      <sheetName val="F5_3(Paras)"/>
      <sheetName val="F5_4(Paras)"/>
      <sheetName val="F2_2(Parli)"/>
      <sheetName val="F2_3(Parli)"/>
      <sheetName val="F2_6(Parli)"/>
      <sheetName val="F3_1(Parli)"/>
      <sheetName val="F3_2(Parli)"/>
      <sheetName val="F3_3(Parli)"/>
      <sheetName val="F5_1(Parli)"/>
      <sheetName val="F5_2(Parli)"/>
      <sheetName val="F5_3(Parli)"/>
      <sheetName val="F5_4(Parli)"/>
      <sheetName val="F2_2(Kha)"/>
      <sheetName val="F2_3(Kha)"/>
      <sheetName val="F2_6(Kha)"/>
      <sheetName val="F3_1(Kha)"/>
      <sheetName val="F3_2(Kha)"/>
      <sheetName val="F3_3(Kha)"/>
      <sheetName val="F5_1(Kha)"/>
      <sheetName val="F5_2(Kha)"/>
      <sheetName val="F5_3(Kha)"/>
      <sheetName val="F5_4(Kha)"/>
      <sheetName val="F2_2(Nasi)"/>
      <sheetName val="F2_3(Nasi)"/>
      <sheetName val="F2_6(Nasi)"/>
      <sheetName val="F3_1(Nasi)"/>
      <sheetName val="F3_2(Nasi)"/>
      <sheetName val="F3_3(Nasi)"/>
      <sheetName val="F5_1(Nasi)"/>
      <sheetName val="F5_3(Nasi)"/>
      <sheetName val="F5_2(Nasi)"/>
      <sheetName val="F5_4(Nasi)"/>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4(PuneHydro)"/>
      <sheetName val="F5_3(PuneHydro)"/>
      <sheetName val="F5_3(NasikHydro)"/>
      <sheetName val="F5_4(NasikHydro)"/>
      <sheetName val="F5_4(Koyna)"/>
      <sheetName val="F5_3(Koyna)"/>
      <sheetName val="Revised_True_Up_200809"/>
      <sheetName val="Impact_of_FY_08-09"/>
      <sheetName val="Masters"/>
    </sheetNames>
    <sheetDataSet>
      <sheetData sheetId="0">
        <row r="7">
          <cell r="D7">
            <v>0.1074</v>
          </cell>
          <cell r="E7">
            <v>0.1055</v>
          </cell>
        </row>
        <row r="8">
          <cell r="D8">
            <v>8.1799999999999998E-2</v>
          </cell>
        </row>
        <row r="116">
          <cell r="C116">
            <v>0.11749999999999999</v>
          </cell>
        </row>
      </sheetData>
      <sheetData sheetId="1">
        <row r="3">
          <cell r="B3">
            <v>7.8600000000000003E-2</v>
          </cell>
        </row>
        <row r="16">
          <cell r="B16">
            <v>0.13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0">
          <cell r="V30">
            <v>27.489999999999995</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30">
          <cell r="V30">
            <v>27.489999999999995</v>
          </cell>
        </row>
      </sheetData>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1997-1998"/>
      <sheetName val="1998-1999"/>
      <sheetName val="1999-2000"/>
      <sheetName val="2000-01"/>
      <sheetName val="2001-02"/>
      <sheetName val="2002-03"/>
      <sheetName val="2003-04"/>
      <sheetName val="2004-05"/>
      <sheetName val="2005-06"/>
      <sheetName val="2006-07"/>
      <sheetName val="2007-08"/>
      <sheetName val="2008-09"/>
      <sheetName val="2009-10"/>
      <sheetName val="2010-11"/>
      <sheetName val="2011-12"/>
      <sheetName val="2012-13"/>
      <sheetName val="2013-14"/>
      <sheetName val="2014-15"/>
      <sheetName val="2014-15-U-2ESD"/>
      <sheetName val="Yly-Gen"/>
      <sheetName val="Data"/>
      <sheetName val="Since Comm,"/>
      <sheetName val="History Data"/>
      <sheetName val="Gen.Data 87-97"/>
      <sheetName val="C.F., C.V. &amp; H.R."/>
      <sheetName val="Gen., Coal Factor, Heat Rate"/>
      <sheetName val="SAP-Data"/>
      <sheetName val="Assumptions"/>
      <sheetName val="Assumption_PwC"/>
      <sheetName val="Since_Comm,"/>
      <sheetName val="History_Data"/>
      <sheetName val="Gen_Data_87-97"/>
      <sheetName val="C_F_,_C_V__&amp;_H_R_"/>
      <sheetName val="Gen_,_Coal_Factor,_Hea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2000-01"/>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3">
          <cell r="B3">
            <v>7.8600000000000003E-2</v>
          </cell>
        </row>
        <row r="6">
          <cell r="B6">
            <v>0.06</v>
          </cell>
        </row>
        <row r="7">
          <cell r="B7">
            <v>0.06</v>
          </cell>
        </row>
        <row r="8">
          <cell r="B8">
            <v>0.06</v>
          </cell>
        </row>
        <row r="9">
          <cell r="B9">
            <v>0.06</v>
          </cell>
        </row>
        <row r="10">
          <cell r="B10">
            <v>0.05</v>
          </cell>
        </row>
        <row r="11">
          <cell r="B11">
            <v>0.12</v>
          </cell>
        </row>
        <row r="12">
          <cell r="B12">
            <v>0.12</v>
          </cell>
        </row>
        <row r="13">
          <cell r="B13">
            <v>1</v>
          </cell>
        </row>
        <row r="16">
          <cell r="B16">
            <v>0.13</v>
          </cell>
        </row>
        <row r="17">
          <cell r="B17">
            <v>0.13</v>
          </cell>
        </row>
        <row r="18">
          <cell r="B18">
            <v>0.13</v>
          </cell>
        </row>
        <row r="20">
          <cell r="B20">
            <v>0.1993</v>
          </cell>
        </row>
        <row r="22">
          <cell r="B22">
            <v>70.004999999999995</v>
          </cell>
        </row>
        <row r="23">
          <cell r="B23">
            <v>358.87740000000002</v>
          </cell>
        </row>
        <row r="25">
          <cell r="B25">
            <v>2E-3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Discom Details"/>
      <sheetName val="A 3.7"/>
      <sheetName val="C.S.GENERATION"/>
      <sheetName val="Sch-3"/>
      <sheetName val="Assumptions"/>
      <sheetName val="04rel"/>
      <sheetName val="all"/>
      <sheetName val="RAJ"/>
      <sheetName val="Cash Flow"/>
      <sheetName val="HLY_-99-002"/>
      <sheetName val="Hydro_Data2"/>
      <sheetName val="dpc_cost2"/>
      <sheetName val="Plant_Availability2"/>
      <sheetName val="HLY_-99-001"/>
      <sheetName val="Hydro_Data1"/>
      <sheetName val="dpc_cost1"/>
      <sheetName val="Plant_Availability1"/>
      <sheetName val="HLY_-99-003"/>
      <sheetName val="Hydro_Data3"/>
      <sheetName val="dpc_cost3"/>
      <sheetName val="Plant_Availability3"/>
      <sheetName val="Discom_Details"/>
      <sheetName val="A_3_7"/>
      <sheetName val="C_S_GENERATION"/>
      <sheetName val="Cash_Flow"/>
      <sheetName val="DCL AUG 12"/>
      <sheetName val="Index Feb 09"/>
      <sheetName val="Data base Feb 09"/>
      <sheetName val="General"/>
      <sheetName val="7.11 p1"/>
      <sheetName val="strain"/>
      <sheetName val="data"/>
      <sheetName val="HLY_-99-004"/>
      <sheetName val="Hydro_Data4"/>
      <sheetName val="dpc_cost4"/>
      <sheetName val="Plant_Availability4"/>
      <sheetName val="Discom_Details1"/>
      <sheetName val="A_3_71"/>
      <sheetName val="C_S_GENERATION1"/>
      <sheetName val="Cash_Flow1"/>
      <sheetName val="7_11_p1"/>
      <sheetName val="7_11_p11"/>
      <sheetName val="Discom_Details2"/>
      <sheetName val="A_3_72"/>
      <sheetName val="C_S_GENERATION2"/>
      <sheetName val="7_11_p12"/>
      <sheetName val="sep01"/>
      <sheetName val="Form-B"/>
      <sheetName val="4 Annex 1 Basic rate"/>
      <sheetName val="tb2002 linked"/>
      <sheetName val="sum"/>
      <sheetName val="DPT-PW"/>
      <sheetName val="Factor_sheet"/>
      <sheetName val="SCF"/>
      <sheetName val="Report"/>
      <sheetName val="Energy_bal"/>
      <sheetName val="TRP"/>
      <sheetName val="Dom"/>
      <sheetName val="Inputs"/>
      <sheetName val="Feb-06"/>
      <sheetName val="17(B) govt"/>
      <sheetName val="Dispatch 2.0"/>
      <sheetName val="DETAILED  BOQ"/>
      <sheetName val="NOPAT_VDF"/>
      <sheetName val="Invested capital_VDF"/>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XLR_NoRangeSheet"/>
      <sheetName val="B&amp;CM LIST"/>
      <sheetName val="Licensee Information"/>
      <sheetName val="deduction"/>
      <sheetName val="addition"/>
      <sheetName val="HLY_-99-005"/>
      <sheetName val="Hydro_Data5"/>
      <sheetName val="dpc_cost5"/>
      <sheetName val="Plant_Availability5"/>
      <sheetName val="Discom_Details3"/>
      <sheetName val="A_3_73"/>
      <sheetName val="C_S_GENERATION3"/>
      <sheetName val="Cash_Flow2"/>
      <sheetName val="DCL_AUG_121"/>
      <sheetName val="Index_Feb_091"/>
      <sheetName val="Data_base_Feb_091"/>
      <sheetName val="7_11_p13"/>
      <sheetName val="tb2002_linked"/>
      <sheetName val="4_Annex_1_Basic_rate"/>
      <sheetName val="17(B)_govt"/>
      <sheetName val="Dispatch_2_01"/>
      <sheetName val="DETAILED__BOQ1"/>
      <sheetName val="Invested_capital_VDF"/>
      <sheetName val="Licensee_Information"/>
      <sheetName val="Addl_401"/>
      <sheetName val="Conductor_Size"/>
      <sheetName val="Staff_Acco_"/>
      <sheetName val="BLR_1"/>
      <sheetName val="B&amp;CM_LIST"/>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
          <cell r="D1">
            <v>0</v>
          </cell>
        </row>
      </sheetData>
      <sheetData sheetId="37">
        <row r="1">
          <cell r="D1">
            <v>0</v>
          </cell>
        </row>
      </sheetData>
      <sheetData sheetId="38">
        <row r="1">
          <cell r="D1">
            <v>0</v>
          </cell>
        </row>
      </sheetData>
      <sheetData sheetId="39" refreshError="1"/>
      <sheetData sheetId="40" refreshError="1"/>
      <sheetData sheetId="41" refreshError="1"/>
      <sheetData sheetId="42" refreshError="1"/>
      <sheetData sheetId="43" refreshError="1"/>
      <sheetData sheetId="44">
        <row r="1">
          <cell r="D1">
            <v>0</v>
          </cell>
        </row>
      </sheetData>
      <sheetData sheetId="45">
        <row r="1">
          <cell r="D1">
            <v>0</v>
          </cell>
        </row>
      </sheetData>
      <sheetData sheetId="46">
        <row r="1">
          <cell r="D1">
            <v>0</v>
          </cell>
        </row>
      </sheetData>
      <sheetData sheetId="47">
        <row r="1">
          <cell r="D1">
            <v>0</v>
          </cell>
        </row>
      </sheetData>
      <sheetData sheetId="48">
        <row r="1">
          <cell r="D1">
            <v>0</v>
          </cell>
        </row>
      </sheetData>
      <sheetData sheetId="49">
        <row r="1">
          <cell r="D1">
            <v>0</v>
          </cell>
        </row>
      </sheetData>
      <sheetData sheetId="50">
        <row r="1">
          <cell r="D1">
            <v>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
          <cell r="D1">
            <v>0</v>
          </cell>
        </row>
      </sheetData>
      <sheetData sheetId="61">
        <row r="1">
          <cell r="D1">
            <v>0</v>
          </cell>
        </row>
      </sheetData>
      <sheetData sheetId="62">
        <row r="1">
          <cell r="D1">
            <v>0</v>
          </cell>
        </row>
      </sheetData>
      <sheetData sheetId="63">
        <row r="1">
          <cell r="D1">
            <v>0</v>
          </cell>
        </row>
      </sheetData>
      <sheetData sheetId="64">
        <row r="1">
          <cell r="D1">
            <v>0</v>
          </cell>
        </row>
      </sheetData>
      <sheetData sheetId="65">
        <row r="1">
          <cell r="D1">
            <v>0</v>
          </cell>
        </row>
      </sheetData>
      <sheetData sheetId="66">
        <row r="1">
          <cell r="D1">
            <v>0</v>
          </cell>
        </row>
      </sheetData>
      <sheetData sheetId="67">
        <row r="1">
          <cell r="D1">
            <v>0</v>
          </cell>
        </row>
      </sheetData>
      <sheetData sheetId="68">
        <row r="1">
          <cell r="D1">
            <v>0</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1">
          <cell r="D1">
            <v>0</v>
          </cell>
        </row>
      </sheetData>
      <sheetData sheetId="93">
        <row r="1">
          <cell r="D1">
            <v>0</v>
          </cell>
        </row>
      </sheetData>
      <sheetData sheetId="94">
        <row r="1">
          <cell r="D1">
            <v>0</v>
          </cell>
        </row>
      </sheetData>
      <sheetData sheetId="95">
        <row r="1">
          <cell r="D1">
            <v>0</v>
          </cell>
        </row>
      </sheetData>
      <sheetData sheetId="96">
        <row r="1">
          <cell r="D1">
            <v>0</v>
          </cell>
        </row>
      </sheetData>
      <sheetData sheetId="97">
        <row r="1">
          <cell r="D1">
            <v>0</v>
          </cell>
        </row>
      </sheetData>
      <sheetData sheetId="98">
        <row r="1">
          <cell r="D1">
            <v>0</v>
          </cell>
        </row>
      </sheetData>
      <sheetData sheetId="99">
        <row r="1">
          <cell r="D1">
            <v>0</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el_qty"/>
      <sheetName val="Nov_04"/>
      <sheetName val="Dec_04"/>
      <sheetName val="Assumptions"/>
      <sheetName val="dpc cost"/>
      <sheetName val="SUMMERY"/>
      <sheetName val="OCM3"/>
      <sheetName val="dpc_cost"/>
      <sheetName val="deduction"/>
      <sheetName val="addition"/>
      <sheetName val="sep01"/>
      <sheetName val="NP"/>
      <sheetName val="PP"/>
      <sheetName val="Water _balance_Dec04"/>
    </sheetNames>
    <sheetDataSet>
      <sheetData sheetId="0" refreshError="1">
        <row r="8">
          <cell r="B8">
            <v>195</v>
          </cell>
          <cell r="C8">
            <v>1</v>
          </cell>
        </row>
        <row r="9">
          <cell r="B9">
            <v>195.02500000000001</v>
          </cell>
          <cell r="C9">
            <v>1.05</v>
          </cell>
        </row>
        <row r="10">
          <cell r="B10">
            <v>195.05</v>
          </cell>
          <cell r="C10">
            <v>1.1000000000000001</v>
          </cell>
        </row>
        <row r="11">
          <cell r="B11">
            <v>195.07499999999999</v>
          </cell>
          <cell r="C11">
            <v>1.1499999999999999</v>
          </cell>
        </row>
        <row r="12">
          <cell r="B12">
            <v>195.1</v>
          </cell>
          <cell r="C12">
            <v>1.2</v>
          </cell>
        </row>
        <row r="13">
          <cell r="B13">
            <v>195.125</v>
          </cell>
          <cell r="C13">
            <v>1.25</v>
          </cell>
        </row>
        <row r="14">
          <cell r="B14">
            <v>195.15</v>
          </cell>
          <cell r="C14">
            <v>1.3</v>
          </cell>
        </row>
        <row r="15">
          <cell r="B15">
            <v>195.17500000000001</v>
          </cell>
          <cell r="C15">
            <v>1.35</v>
          </cell>
        </row>
        <row r="16">
          <cell r="B16">
            <v>195.2</v>
          </cell>
          <cell r="C16">
            <v>1.4</v>
          </cell>
        </row>
        <row r="17">
          <cell r="B17">
            <v>195.22499999999999</v>
          </cell>
          <cell r="C17">
            <v>1.45</v>
          </cell>
        </row>
        <row r="18">
          <cell r="B18">
            <v>195.25</v>
          </cell>
          <cell r="C18">
            <v>1.5</v>
          </cell>
        </row>
        <row r="19">
          <cell r="B19">
            <v>195.27500000000001</v>
          </cell>
          <cell r="C19">
            <v>1.55</v>
          </cell>
        </row>
        <row r="20">
          <cell r="B20">
            <v>195.3</v>
          </cell>
          <cell r="C20">
            <v>1.6</v>
          </cell>
        </row>
        <row r="21">
          <cell r="B21">
            <v>195.32499999999999</v>
          </cell>
          <cell r="C21">
            <v>1.65</v>
          </cell>
        </row>
        <row r="22">
          <cell r="B22">
            <v>195.35</v>
          </cell>
          <cell r="C22">
            <v>1.7</v>
          </cell>
        </row>
        <row r="23">
          <cell r="B23">
            <v>195.375</v>
          </cell>
          <cell r="C23">
            <v>1.75</v>
          </cell>
        </row>
        <row r="24">
          <cell r="B24">
            <v>195.4</v>
          </cell>
          <cell r="C24">
            <v>1.8</v>
          </cell>
        </row>
        <row r="25">
          <cell r="B25">
            <v>195.42500000000001</v>
          </cell>
          <cell r="C25">
            <v>1.85</v>
          </cell>
        </row>
        <row r="26">
          <cell r="B26">
            <v>195.45</v>
          </cell>
          <cell r="C26">
            <v>1.9</v>
          </cell>
        </row>
        <row r="27">
          <cell r="B27">
            <v>195.47499999999999</v>
          </cell>
          <cell r="C27">
            <v>1.95</v>
          </cell>
        </row>
        <row r="28">
          <cell r="B28">
            <v>195.5</v>
          </cell>
          <cell r="C28">
            <v>2</v>
          </cell>
        </row>
        <row r="29">
          <cell r="B29">
            <v>195.52500000000001</v>
          </cell>
          <cell r="C29">
            <v>2.0499999999999998</v>
          </cell>
        </row>
        <row r="30">
          <cell r="B30">
            <v>195.55</v>
          </cell>
          <cell r="C30">
            <v>2.1</v>
          </cell>
        </row>
        <row r="31">
          <cell r="B31">
            <v>195.57499999999999</v>
          </cell>
          <cell r="C31">
            <v>2.15</v>
          </cell>
        </row>
        <row r="32">
          <cell r="B32">
            <v>195.6</v>
          </cell>
          <cell r="C32">
            <v>2.2000000000000002</v>
          </cell>
        </row>
        <row r="33">
          <cell r="B33">
            <v>195.625</v>
          </cell>
          <cell r="C33">
            <v>2.25</v>
          </cell>
        </row>
        <row r="34">
          <cell r="B34">
            <v>195.65</v>
          </cell>
          <cell r="C34">
            <v>2.2999999999999998</v>
          </cell>
        </row>
        <row r="35">
          <cell r="B35">
            <v>195.67500000000001</v>
          </cell>
          <cell r="C35">
            <v>2.35</v>
          </cell>
        </row>
        <row r="36">
          <cell r="B36">
            <v>195.7</v>
          </cell>
          <cell r="C36">
            <v>2.4</v>
          </cell>
        </row>
        <row r="37">
          <cell r="B37">
            <v>195.72499999999999</v>
          </cell>
          <cell r="C37">
            <v>2.4500000000000002</v>
          </cell>
        </row>
        <row r="38">
          <cell r="B38">
            <v>195.75</v>
          </cell>
          <cell r="C38">
            <v>2.5</v>
          </cell>
        </row>
        <row r="39">
          <cell r="B39">
            <v>195.77500000000001</v>
          </cell>
          <cell r="C39">
            <v>2.5499999999999998</v>
          </cell>
        </row>
        <row r="40">
          <cell r="B40">
            <v>195.8</v>
          </cell>
          <cell r="C40">
            <v>2.6</v>
          </cell>
        </row>
        <row r="41">
          <cell r="B41">
            <v>195.82499999999999</v>
          </cell>
          <cell r="C41">
            <v>2.65</v>
          </cell>
        </row>
        <row r="42">
          <cell r="B42">
            <v>195.85</v>
          </cell>
          <cell r="C42">
            <v>2.7</v>
          </cell>
        </row>
        <row r="43">
          <cell r="B43">
            <v>195.875</v>
          </cell>
          <cell r="C43">
            <v>2.75</v>
          </cell>
        </row>
        <row r="44">
          <cell r="B44">
            <v>195.9</v>
          </cell>
          <cell r="C44">
            <v>2.8</v>
          </cell>
        </row>
        <row r="45">
          <cell r="B45">
            <v>195.92500000000001</v>
          </cell>
          <cell r="C45">
            <v>2.85</v>
          </cell>
        </row>
        <row r="46">
          <cell r="B46">
            <v>195.95</v>
          </cell>
          <cell r="C46">
            <v>2.9</v>
          </cell>
        </row>
        <row r="47">
          <cell r="B47">
            <v>195.97499999999999</v>
          </cell>
          <cell r="C47">
            <v>2.95</v>
          </cell>
        </row>
        <row r="48">
          <cell r="B48">
            <v>196</v>
          </cell>
          <cell r="C48">
            <v>3</v>
          </cell>
        </row>
        <row r="49">
          <cell r="B49">
            <v>196.02500000000001</v>
          </cell>
          <cell r="C49">
            <v>3.0750000000000002</v>
          </cell>
        </row>
        <row r="50">
          <cell r="B50">
            <v>196.05</v>
          </cell>
          <cell r="C50">
            <v>3.15</v>
          </cell>
        </row>
        <row r="51">
          <cell r="B51">
            <v>196.07499999999999</v>
          </cell>
          <cell r="C51">
            <v>3.2250000000000001</v>
          </cell>
        </row>
        <row r="52">
          <cell r="B52">
            <v>196.1</v>
          </cell>
          <cell r="C52">
            <v>3.3</v>
          </cell>
        </row>
        <row r="53">
          <cell r="B53">
            <v>196.125</v>
          </cell>
          <cell r="C53">
            <v>3.375</v>
          </cell>
        </row>
        <row r="54">
          <cell r="B54">
            <v>196.15</v>
          </cell>
          <cell r="C54">
            <v>3.45</v>
          </cell>
        </row>
        <row r="55">
          <cell r="B55">
            <v>196.17500000000001</v>
          </cell>
          <cell r="C55">
            <v>3.5249999999999999</v>
          </cell>
        </row>
        <row r="56">
          <cell r="B56">
            <v>196.2</v>
          </cell>
          <cell r="C56">
            <v>3.6</v>
          </cell>
        </row>
        <row r="57">
          <cell r="B57">
            <v>196.22499999999999</v>
          </cell>
          <cell r="C57">
            <v>3.6749999999999998</v>
          </cell>
        </row>
        <row r="58">
          <cell r="B58">
            <v>196.25</v>
          </cell>
          <cell r="C58">
            <v>3.75</v>
          </cell>
        </row>
        <row r="59">
          <cell r="B59">
            <v>196.27500000000001</v>
          </cell>
          <cell r="C59">
            <v>3.8250000000000002</v>
          </cell>
        </row>
        <row r="60">
          <cell r="B60">
            <v>196.3</v>
          </cell>
          <cell r="C60">
            <v>3.9</v>
          </cell>
        </row>
        <row r="61">
          <cell r="B61">
            <v>196.32499999999999</v>
          </cell>
          <cell r="C61">
            <v>3.9750000000000001</v>
          </cell>
        </row>
        <row r="62">
          <cell r="B62">
            <v>196.35</v>
          </cell>
          <cell r="C62">
            <v>4.05</v>
          </cell>
        </row>
        <row r="63">
          <cell r="B63">
            <v>196.375</v>
          </cell>
          <cell r="C63">
            <v>4.125</v>
          </cell>
        </row>
        <row r="64">
          <cell r="B64">
            <v>196.4</v>
          </cell>
          <cell r="C64">
            <v>4.2</v>
          </cell>
        </row>
        <row r="65">
          <cell r="B65">
            <v>196.42500000000001</v>
          </cell>
          <cell r="C65">
            <v>4.2750000000000004</v>
          </cell>
        </row>
        <row r="66">
          <cell r="B66">
            <v>196.45</v>
          </cell>
          <cell r="C66">
            <v>4.3499999999999996</v>
          </cell>
        </row>
        <row r="67">
          <cell r="B67">
            <v>196.47499999999999</v>
          </cell>
          <cell r="C67">
            <v>4.4249999999999998</v>
          </cell>
        </row>
        <row r="68">
          <cell r="B68">
            <v>196.5</v>
          </cell>
          <cell r="C68">
            <v>4.5</v>
          </cell>
        </row>
        <row r="69">
          <cell r="B69">
            <v>196.52500000000001</v>
          </cell>
          <cell r="C69">
            <v>4.5750000000000002</v>
          </cell>
        </row>
        <row r="70">
          <cell r="B70">
            <v>196.55</v>
          </cell>
          <cell r="C70">
            <v>4.6500000000000004</v>
          </cell>
        </row>
        <row r="71">
          <cell r="B71">
            <v>196.57499999999999</v>
          </cell>
          <cell r="C71">
            <v>4.7249999999999996</v>
          </cell>
        </row>
        <row r="72">
          <cell r="B72">
            <v>196.6</v>
          </cell>
          <cell r="C72">
            <v>4.8</v>
          </cell>
        </row>
        <row r="73">
          <cell r="B73">
            <v>196.625</v>
          </cell>
          <cell r="C73">
            <v>4.875</v>
          </cell>
        </row>
        <row r="74">
          <cell r="B74">
            <v>196.65</v>
          </cell>
          <cell r="C74">
            <v>4.95</v>
          </cell>
        </row>
        <row r="75">
          <cell r="B75">
            <v>196.67500000000001</v>
          </cell>
          <cell r="C75">
            <v>5.0250000000000004</v>
          </cell>
        </row>
        <row r="76">
          <cell r="B76">
            <v>196.7</v>
          </cell>
          <cell r="C76">
            <v>5.0999999999999996</v>
          </cell>
        </row>
        <row r="77">
          <cell r="B77">
            <v>196.72499999999999</v>
          </cell>
          <cell r="C77">
            <v>5.1749999999999998</v>
          </cell>
        </row>
        <row r="78">
          <cell r="B78">
            <v>196.75</v>
          </cell>
          <cell r="C78">
            <v>5.25</v>
          </cell>
        </row>
        <row r="79">
          <cell r="B79">
            <v>196.77500000000001</v>
          </cell>
          <cell r="C79">
            <v>5.3250000000000002</v>
          </cell>
        </row>
        <row r="80">
          <cell r="B80">
            <v>196.8</v>
          </cell>
          <cell r="C80">
            <v>5.4</v>
          </cell>
        </row>
        <row r="81">
          <cell r="B81">
            <v>196.82499999999999</v>
          </cell>
          <cell r="C81">
            <v>5.4749999999999996</v>
          </cell>
        </row>
        <row r="82">
          <cell r="B82">
            <v>196.85</v>
          </cell>
          <cell r="C82">
            <v>5.55</v>
          </cell>
        </row>
        <row r="83">
          <cell r="B83">
            <v>196.875</v>
          </cell>
          <cell r="C83">
            <v>5.625</v>
          </cell>
        </row>
        <row r="84">
          <cell r="B84">
            <v>196.9</v>
          </cell>
          <cell r="C84">
            <v>5.7</v>
          </cell>
        </row>
        <row r="85">
          <cell r="B85">
            <v>196.92500000000001</v>
          </cell>
          <cell r="C85">
            <v>5.7750000000000004</v>
          </cell>
        </row>
        <row r="86">
          <cell r="B86">
            <v>196.95</v>
          </cell>
          <cell r="C86">
            <v>5.85</v>
          </cell>
        </row>
        <row r="87">
          <cell r="B87">
            <v>196.97499999999999</v>
          </cell>
          <cell r="C87">
            <v>5.9249999999999998</v>
          </cell>
        </row>
        <row r="88">
          <cell r="B88">
            <v>197</v>
          </cell>
          <cell r="C88">
            <v>6</v>
          </cell>
        </row>
        <row r="89">
          <cell r="B89">
            <v>197.02500000000001</v>
          </cell>
          <cell r="C89">
            <v>6.125</v>
          </cell>
        </row>
        <row r="90">
          <cell r="B90">
            <v>197.05</v>
          </cell>
          <cell r="C90">
            <v>6.25</v>
          </cell>
        </row>
        <row r="91">
          <cell r="B91">
            <v>197.07499999999999</v>
          </cell>
          <cell r="C91">
            <v>6.375</v>
          </cell>
        </row>
        <row r="92">
          <cell r="B92">
            <v>197.1</v>
          </cell>
          <cell r="C92">
            <v>6.5</v>
          </cell>
        </row>
        <row r="93">
          <cell r="B93">
            <v>197.125</v>
          </cell>
          <cell r="C93">
            <v>6.625</v>
          </cell>
        </row>
        <row r="94">
          <cell r="B94">
            <v>197.15</v>
          </cell>
          <cell r="C94">
            <v>6.75</v>
          </cell>
        </row>
        <row r="95">
          <cell r="B95">
            <v>197.17500000000001</v>
          </cell>
          <cell r="C95">
            <v>6.875</v>
          </cell>
        </row>
        <row r="96">
          <cell r="B96">
            <v>197.2</v>
          </cell>
          <cell r="C96">
            <v>7</v>
          </cell>
        </row>
        <row r="97">
          <cell r="B97">
            <v>197.22499999999999</v>
          </cell>
          <cell r="C97">
            <v>7.125</v>
          </cell>
        </row>
        <row r="98">
          <cell r="B98">
            <v>197.25</v>
          </cell>
          <cell r="C98">
            <v>7.25</v>
          </cell>
        </row>
        <row r="99">
          <cell r="B99">
            <v>197.27500000000001</v>
          </cell>
          <cell r="C99">
            <v>7.375</v>
          </cell>
        </row>
        <row r="100">
          <cell r="B100">
            <v>197.3</v>
          </cell>
          <cell r="C100">
            <v>7.5</v>
          </cell>
        </row>
        <row r="101">
          <cell r="B101">
            <v>197.32499999999999</v>
          </cell>
          <cell r="C101">
            <v>7.625</v>
          </cell>
        </row>
        <row r="102">
          <cell r="B102">
            <v>197.35</v>
          </cell>
          <cell r="C102">
            <v>7.75</v>
          </cell>
        </row>
        <row r="103">
          <cell r="B103">
            <v>197.375</v>
          </cell>
          <cell r="C103">
            <v>7.875</v>
          </cell>
        </row>
        <row r="104">
          <cell r="B104">
            <v>197.4</v>
          </cell>
          <cell r="C104">
            <v>8</v>
          </cell>
        </row>
        <row r="105">
          <cell r="B105">
            <v>197.42500000000001</v>
          </cell>
          <cell r="C105">
            <v>8.125</v>
          </cell>
        </row>
        <row r="106">
          <cell r="B106">
            <v>197.45</v>
          </cell>
          <cell r="C106">
            <v>8.25</v>
          </cell>
        </row>
        <row r="107">
          <cell r="B107">
            <v>197.47499999999999</v>
          </cell>
          <cell r="C107">
            <v>8.375</v>
          </cell>
        </row>
        <row r="108">
          <cell r="B108">
            <v>197.5</v>
          </cell>
          <cell r="C108">
            <v>8.5</v>
          </cell>
        </row>
        <row r="109">
          <cell r="B109">
            <v>197.52500000000001</v>
          </cell>
          <cell r="C109">
            <v>8.625</v>
          </cell>
        </row>
        <row r="110">
          <cell r="B110">
            <v>197.55000000000049</v>
          </cell>
          <cell r="C110">
            <v>8.75</v>
          </cell>
        </row>
        <row r="111">
          <cell r="B111">
            <v>197.5750000000005</v>
          </cell>
          <cell r="C111">
            <v>8.875</v>
          </cell>
        </row>
        <row r="112">
          <cell r="B112">
            <v>197.6</v>
          </cell>
          <cell r="C112">
            <v>9</v>
          </cell>
        </row>
        <row r="113">
          <cell r="B113">
            <v>197.625</v>
          </cell>
          <cell r="C113">
            <v>9.125</v>
          </cell>
        </row>
        <row r="114">
          <cell r="B114">
            <v>197.65</v>
          </cell>
          <cell r="C114">
            <v>9.25</v>
          </cell>
        </row>
        <row r="115">
          <cell r="B115">
            <v>197.67500000000001</v>
          </cell>
          <cell r="C115">
            <v>9.375</v>
          </cell>
        </row>
        <row r="116">
          <cell r="B116">
            <v>197.7</v>
          </cell>
          <cell r="C116">
            <v>9.5</v>
          </cell>
        </row>
        <row r="117">
          <cell r="B117">
            <v>197.72499999999999</v>
          </cell>
          <cell r="C117">
            <v>9.625</v>
          </cell>
        </row>
        <row r="118">
          <cell r="B118">
            <v>197.75</v>
          </cell>
          <cell r="C118">
            <v>9.75</v>
          </cell>
        </row>
        <row r="119">
          <cell r="B119">
            <v>197.77500000000001</v>
          </cell>
          <cell r="C119">
            <v>9.875</v>
          </cell>
        </row>
        <row r="120">
          <cell r="B120">
            <v>197.8</v>
          </cell>
          <cell r="C120">
            <v>10</v>
          </cell>
        </row>
        <row r="121">
          <cell r="B121">
            <v>197.82499999999999</v>
          </cell>
          <cell r="C121">
            <v>10.125</v>
          </cell>
        </row>
        <row r="122">
          <cell r="B122">
            <v>197.85</v>
          </cell>
          <cell r="C122">
            <v>10.25</v>
          </cell>
        </row>
        <row r="123">
          <cell r="B123">
            <v>197.875</v>
          </cell>
          <cell r="C123">
            <v>10.375</v>
          </cell>
        </row>
        <row r="124">
          <cell r="B124">
            <v>197.9</v>
          </cell>
          <cell r="C124">
            <v>10.5</v>
          </cell>
        </row>
        <row r="125">
          <cell r="B125">
            <v>197.92500000000001</v>
          </cell>
          <cell r="C125">
            <v>10.625</v>
          </cell>
        </row>
        <row r="126">
          <cell r="B126">
            <v>197.95</v>
          </cell>
          <cell r="C126">
            <v>10.75</v>
          </cell>
        </row>
        <row r="127">
          <cell r="B127">
            <v>197.97499999999999</v>
          </cell>
          <cell r="C127">
            <v>10.875</v>
          </cell>
        </row>
        <row r="128">
          <cell r="B128">
            <v>198</v>
          </cell>
          <cell r="C128">
            <v>11</v>
          </cell>
        </row>
        <row r="129">
          <cell r="B129">
            <v>198.02500000000001</v>
          </cell>
          <cell r="C129">
            <v>11.15</v>
          </cell>
        </row>
        <row r="130">
          <cell r="B130">
            <v>198.05</v>
          </cell>
          <cell r="C130">
            <v>11.3</v>
          </cell>
        </row>
        <row r="131">
          <cell r="B131">
            <v>198.07499999999999</v>
          </cell>
          <cell r="C131">
            <v>11.45</v>
          </cell>
        </row>
        <row r="132">
          <cell r="B132">
            <v>198.1</v>
          </cell>
          <cell r="C132">
            <v>11.6</v>
          </cell>
        </row>
        <row r="133">
          <cell r="B133">
            <v>198.125</v>
          </cell>
          <cell r="C133">
            <v>11.75</v>
          </cell>
        </row>
        <row r="134">
          <cell r="B134">
            <v>198.15</v>
          </cell>
          <cell r="C134">
            <v>11.9</v>
          </cell>
        </row>
        <row r="135">
          <cell r="B135">
            <v>198.17500000000001</v>
          </cell>
          <cell r="C135">
            <v>12.05</v>
          </cell>
        </row>
        <row r="136">
          <cell r="B136">
            <v>198.2</v>
          </cell>
          <cell r="C136">
            <v>12.2</v>
          </cell>
        </row>
        <row r="137">
          <cell r="B137">
            <v>198.22499999999999</v>
          </cell>
          <cell r="C137">
            <v>12.35</v>
          </cell>
        </row>
        <row r="138">
          <cell r="B138">
            <v>198.25</v>
          </cell>
          <cell r="C138">
            <v>12.5</v>
          </cell>
        </row>
        <row r="139">
          <cell r="B139">
            <v>198.27500000000001</v>
          </cell>
          <cell r="C139">
            <v>12.65</v>
          </cell>
        </row>
        <row r="140">
          <cell r="B140">
            <v>198.3</v>
          </cell>
          <cell r="C140">
            <v>12.8</v>
          </cell>
        </row>
        <row r="141">
          <cell r="B141">
            <v>198.32499999999999</v>
          </cell>
          <cell r="C141">
            <v>12.95</v>
          </cell>
        </row>
        <row r="142">
          <cell r="B142">
            <v>198.35</v>
          </cell>
          <cell r="C142">
            <v>13.1</v>
          </cell>
        </row>
        <row r="143">
          <cell r="B143">
            <v>198.375</v>
          </cell>
          <cell r="C143">
            <v>13.25</v>
          </cell>
        </row>
        <row r="144">
          <cell r="B144">
            <v>198.4</v>
          </cell>
          <cell r="C144">
            <v>13.4</v>
          </cell>
        </row>
        <row r="145">
          <cell r="B145">
            <v>198.42500000000001</v>
          </cell>
          <cell r="C145">
            <v>13.55</v>
          </cell>
        </row>
        <row r="146">
          <cell r="B146">
            <v>198.45</v>
          </cell>
          <cell r="C146">
            <v>13.7</v>
          </cell>
        </row>
        <row r="147">
          <cell r="B147">
            <v>198.47499999999999</v>
          </cell>
          <cell r="C147">
            <v>13.85</v>
          </cell>
        </row>
        <row r="148">
          <cell r="B148">
            <v>198.5</v>
          </cell>
          <cell r="C148">
            <v>14</v>
          </cell>
        </row>
        <row r="149">
          <cell r="B149">
            <v>198.52500000000001</v>
          </cell>
          <cell r="C149">
            <v>14.2</v>
          </cell>
        </row>
        <row r="150">
          <cell r="B150">
            <v>198.55</v>
          </cell>
          <cell r="C150">
            <v>14.4</v>
          </cell>
        </row>
        <row r="151">
          <cell r="B151">
            <v>198.57499999999999</v>
          </cell>
          <cell r="C151">
            <v>14.6</v>
          </cell>
        </row>
        <row r="152">
          <cell r="B152">
            <v>198.6</v>
          </cell>
          <cell r="C152">
            <v>14.8</v>
          </cell>
        </row>
        <row r="153">
          <cell r="B153">
            <v>198.625</v>
          </cell>
          <cell r="C153">
            <v>15</v>
          </cell>
        </row>
        <row r="154">
          <cell r="B154">
            <v>198.65</v>
          </cell>
          <cell r="C154">
            <v>15.2</v>
          </cell>
        </row>
        <row r="155">
          <cell r="B155">
            <v>198.67500000000001</v>
          </cell>
          <cell r="C155">
            <v>15.4</v>
          </cell>
        </row>
        <row r="156">
          <cell r="B156">
            <v>198.7</v>
          </cell>
          <cell r="C156">
            <v>15.6</v>
          </cell>
        </row>
        <row r="157">
          <cell r="B157">
            <v>198.72499999999999</v>
          </cell>
          <cell r="C157">
            <v>15.8</v>
          </cell>
        </row>
        <row r="158">
          <cell r="B158">
            <v>198.75</v>
          </cell>
          <cell r="C158">
            <v>16</v>
          </cell>
        </row>
        <row r="159">
          <cell r="B159">
            <v>198.77500000000001</v>
          </cell>
          <cell r="C159">
            <v>16.2</v>
          </cell>
        </row>
        <row r="160">
          <cell r="B160">
            <v>198.8</v>
          </cell>
          <cell r="C160">
            <v>16.399999999999999</v>
          </cell>
        </row>
        <row r="161">
          <cell r="B161">
            <v>198.82499999999999</v>
          </cell>
          <cell r="C161">
            <v>16.600000000000001</v>
          </cell>
        </row>
        <row r="162">
          <cell r="B162">
            <v>198.85</v>
          </cell>
          <cell r="C162">
            <v>16.8</v>
          </cell>
        </row>
        <row r="163">
          <cell r="B163">
            <v>198.875</v>
          </cell>
          <cell r="C163">
            <v>17</v>
          </cell>
        </row>
        <row r="164">
          <cell r="B164">
            <v>198.9</v>
          </cell>
          <cell r="C164">
            <v>17.2</v>
          </cell>
        </row>
        <row r="165">
          <cell r="B165">
            <v>198.92500000000001</v>
          </cell>
          <cell r="C165">
            <v>17.399999999999999</v>
          </cell>
        </row>
        <row r="166">
          <cell r="B166">
            <v>198.95</v>
          </cell>
          <cell r="C166">
            <v>17.600000000000001</v>
          </cell>
        </row>
        <row r="167">
          <cell r="B167">
            <v>198.97499999999999</v>
          </cell>
          <cell r="C167">
            <v>17.8</v>
          </cell>
        </row>
        <row r="168">
          <cell r="B168">
            <v>199</v>
          </cell>
          <cell r="C168">
            <v>18</v>
          </cell>
        </row>
        <row r="169">
          <cell r="B169">
            <v>199.02500000000001</v>
          </cell>
          <cell r="C169">
            <v>18.2</v>
          </cell>
        </row>
        <row r="170">
          <cell r="B170">
            <v>199.05</v>
          </cell>
          <cell r="C170">
            <v>18.399999999999999</v>
          </cell>
        </row>
        <row r="171">
          <cell r="B171">
            <v>199.07499999999999</v>
          </cell>
          <cell r="C171">
            <v>18.600000000000001</v>
          </cell>
        </row>
        <row r="172">
          <cell r="B172">
            <v>199.1</v>
          </cell>
          <cell r="C172">
            <v>18.8</v>
          </cell>
        </row>
        <row r="173">
          <cell r="B173">
            <v>199.125</v>
          </cell>
          <cell r="C173">
            <v>19</v>
          </cell>
        </row>
        <row r="174">
          <cell r="B174">
            <v>199.15</v>
          </cell>
          <cell r="C174">
            <v>19.2</v>
          </cell>
        </row>
        <row r="175">
          <cell r="B175">
            <v>199.17500000000001</v>
          </cell>
          <cell r="C175">
            <v>19.399999999999999</v>
          </cell>
        </row>
        <row r="176">
          <cell r="B176">
            <v>199.2</v>
          </cell>
          <cell r="C176">
            <v>19.600000000000001</v>
          </cell>
        </row>
        <row r="177">
          <cell r="B177">
            <v>199.22499999999999</v>
          </cell>
          <cell r="C177">
            <v>19.8</v>
          </cell>
        </row>
        <row r="178">
          <cell r="B178">
            <v>199.25</v>
          </cell>
          <cell r="C178">
            <v>20</v>
          </cell>
        </row>
        <row r="179">
          <cell r="B179">
            <v>199.27500000000001</v>
          </cell>
          <cell r="C179">
            <v>20.2</v>
          </cell>
        </row>
        <row r="180">
          <cell r="B180">
            <v>199.3</v>
          </cell>
          <cell r="C180">
            <v>20.399999999999999</v>
          </cell>
        </row>
        <row r="181">
          <cell r="B181">
            <v>199.32499999999999</v>
          </cell>
          <cell r="C181">
            <v>20.6</v>
          </cell>
        </row>
        <row r="182">
          <cell r="B182">
            <v>199.35</v>
          </cell>
          <cell r="C182">
            <v>20.8</v>
          </cell>
        </row>
        <row r="183">
          <cell r="B183">
            <v>199.375</v>
          </cell>
          <cell r="C183">
            <v>21</v>
          </cell>
        </row>
        <row r="184">
          <cell r="B184">
            <v>199.4</v>
          </cell>
          <cell r="C184">
            <v>21.2</v>
          </cell>
        </row>
        <row r="185">
          <cell r="B185">
            <v>199.42500000000001</v>
          </cell>
          <cell r="C185">
            <v>21.4</v>
          </cell>
        </row>
        <row r="186">
          <cell r="B186">
            <v>199.45</v>
          </cell>
          <cell r="C186">
            <v>21.6</v>
          </cell>
        </row>
        <row r="187">
          <cell r="B187">
            <v>199.47499999999999</v>
          </cell>
          <cell r="C187">
            <v>21.8</v>
          </cell>
        </row>
        <row r="188">
          <cell r="B188">
            <v>199.5</v>
          </cell>
          <cell r="C188">
            <v>22</v>
          </cell>
        </row>
        <row r="189">
          <cell r="B189">
            <v>199.52500000000001</v>
          </cell>
          <cell r="C189">
            <v>22.274999999999999</v>
          </cell>
        </row>
        <row r="190">
          <cell r="B190">
            <v>199.55</v>
          </cell>
          <cell r="C190">
            <v>22.55</v>
          </cell>
        </row>
        <row r="191">
          <cell r="B191">
            <v>199.57499999999999</v>
          </cell>
          <cell r="C191">
            <v>22.824999999999999</v>
          </cell>
        </row>
        <row r="192">
          <cell r="B192">
            <v>199.6</v>
          </cell>
          <cell r="C192">
            <v>23.1</v>
          </cell>
        </row>
        <row r="193">
          <cell r="B193">
            <v>199.625</v>
          </cell>
          <cell r="C193">
            <v>23.375</v>
          </cell>
        </row>
        <row r="194">
          <cell r="B194">
            <v>199.65</v>
          </cell>
          <cell r="C194">
            <v>23.65</v>
          </cell>
        </row>
        <row r="195">
          <cell r="B195">
            <v>199.67500000000001</v>
          </cell>
          <cell r="C195">
            <v>23.925000000000001</v>
          </cell>
        </row>
        <row r="196">
          <cell r="B196">
            <v>199.7</v>
          </cell>
          <cell r="C196">
            <v>24.2</v>
          </cell>
        </row>
        <row r="197">
          <cell r="B197">
            <v>199.72499999999999</v>
          </cell>
          <cell r="C197">
            <v>24.475000000000001</v>
          </cell>
        </row>
        <row r="198">
          <cell r="B198">
            <v>199.75</v>
          </cell>
          <cell r="C198">
            <v>24.75</v>
          </cell>
        </row>
        <row r="199">
          <cell r="B199">
            <v>199.77500000000001</v>
          </cell>
          <cell r="C199">
            <v>25.024999999999999</v>
          </cell>
        </row>
        <row r="200">
          <cell r="B200">
            <v>199.8</v>
          </cell>
          <cell r="C200">
            <v>25.3</v>
          </cell>
        </row>
        <row r="201">
          <cell r="B201">
            <v>199.82499999999999</v>
          </cell>
          <cell r="C201">
            <v>25.574999999999999</v>
          </cell>
        </row>
        <row r="202">
          <cell r="B202">
            <v>199.85</v>
          </cell>
          <cell r="C202">
            <v>25.85</v>
          </cell>
        </row>
        <row r="203">
          <cell r="B203">
            <v>199.875</v>
          </cell>
          <cell r="C203">
            <v>26.125</v>
          </cell>
        </row>
        <row r="204">
          <cell r="B204">
            <v>199.9</v>
          </cell>
          <cell r="C204">
            <v>26.4</v>
          </cell>
        </row>
        <row r="205">
          <cell r="B205">
            <v>199.92500000000001</v>
          </cell>
          <cell r="C205">
            <v>26.675000000000001</v>
          </cell>
        </row>
        <row r="206">
          <cell r="B206">
            <v>199.95</v>
          </cell>
          <cell r="C206">
            <v>26.95</v>
          </cell>
        </row>
        <row r="207">
          <cell r="B207">
            <v>199.97499999999999</v>
          </cell>
          <cell r="C207">
            <v>27.225000000000001</v>
          </cell>
        </row>
        <row r="208">
          <cell r="B208">
            <v>200</v>
          </cell>
          <cell r="C208">
            <v>27.5</v>
          </cell>
        </row>
        <row r="209">
          <cell r="B209">
            <v>200.02500000000001</v>
          </cell>
          <cell r="C209">
            <v>27.8</v>
          </cell>
        </row>
        <row r="210">
          <cell r="B210">
            <v>200.05</v>
          </cell>
          <cell r="C210">
            <v>28.1</v>
          </cell>
        </row>
        <row r="211">
          <cell r="B211">
            <v>200.07499999999999</v>
          </cell>
          <cell r="C211">
            <v>28.4</v>
          </cell>
        </row>
        <row r="212">
          <cell r="B212">
            <v>200.1</v>
          </cell>
          <cell r="C212">
            <v>28.7</v>
          </cell>
        </row>
        <row r="213">
          <cell r="B213">
            <v>200.12500000000108</v>
          </cell>
          <cell r="C213">
            <v>29</v>
          </cell>
        </row>
        <row r="214">
          <cell r="B214">
            <v>200.15000000000109</v>
          </cell>
          <cell r="C214">
            <v>29.3</v>
          </cell>
        </row>
        <row r="215">
          <cell r="B215">
            <v>200.17500000000109</v>
          </cell>
          <cell r="C215">
            <v>29.6</v>
          </cell>
        </row>
        <row r="216">
          <cell r="B216">
            <v>200.2000000000011</v>
          </cell>
          <cell r="C216">
            <v>29.9</v>
          </cell>
        </row>
        <row r="217">
          <cell r="B217">
            <v>200.2250000000011</v>
          </cell>
          <cell r="C217">
            <v>30.2</v>
          </cell>
        </row>
        <row r="218">
          <cell r="B218">
            <v>200.25000000000111</v>
          </cell>
          <cell r="C218">
            <v>30.5</v>
          </cell>
        </row>
        <row r="219">
          <cell r="B219">
            <v>200.27500000000111</v>
          </cell>
          <cell r="C219">
            <v>30.8</v>
          </cell>
        </row>
        <row r="220">
          <cell r="B220">
            <v>200.30000000000112</v>
          </cell>
          <cell r="C220">
            <v>31.1</v>
          </cell>
        </row>
        <row r="221">
          <cell r="B221">
            <v>200.32500000000113</v>
          </cell>
          <cell r="C221">
            <v>31.4</v>
          </cell>
        </row>
        <row r="222">
          <cell r="B222">
            <v>200.35000000000113</v>
          </cell>
          <cell r="C222">
            <v>31.7</v>
          </cell>
        </row>
        <row r="223">
          <cell r="B223">
            <v>200.37500000000114</v>
          </cell>
          <cell r="C223">
            <v>32</v>
          </cell>
        </row>
        <row r="224">
          <cell r="B224">
            <v>200.40000000000114</v>
          </cell>
          <cell r="C224">
            <v>32.299999999999997</v>
          </cell>
        </row>
        <row r="225">
          <cell r="B225">
            <v>200.42500000000115</v>
          </cell>
          <cell r="C225">
            <v>32.6</v>
          </cell>
        </row>
        <row r="226">
          <cell r="B226">
            <v>200.45000000000115</v>
          </cell>
          <cell r="C226">
            <v>32.9</v>
          </cell>
        </row>
        <row r="227">
          <cell r="B227">
            <v>200.47500000000116</v>
          </cell>
          <cell r="C227">
            <v>33.200000000000003</v>
          </cell>
        </row>
        <row r="228">
          <cell r="B228">
            <v>200.5</v>
          </cell>
          <cell r="C228">
            <v>33.49999999999995</v>
          </cell>
        </row>
        <row r="229">
          <cell r="B229">
            <v>200.52500000000001</v>
          </cell>
          <cell r="C229">
            <v>33.87499999999995</v>
          </cell>
        </row>
        <row r="230">
          <cell r="B230">
            <v>200.55</v>
          </cell>
          <cell r="C230">
            <v>34.24999999999995</v>
          </cell>
        </row>
        <row r="231">
          <cell r="B231">
            <v>200.57499999999999</v>
          </cell>
          <cell r="C231">
            <v>34.62499999999995</v>
          </cell>
        </row>
        <row r="232">
          <cell r="B232">
            <v>200.6</v>
          </cell>
          <cell r="C232">
            <v>34.99999999999995</v>
          </cell>
        </row>
        <row r="233">
          <cell r="B233">
            <v>200.625</v>
          </cell>
          <cell r="C233">
            <v>35.37499999999995</v>
          </cell>
        </row>
        <row r="234">
          <cell r="B234">
            <v>200.65</v>
          </cell>
          <cell r="C234">
            <v>35.74999999999995</v>
          </cell>
        </row>
        <row r="235">
          <cell r="B235">
            <v>200.67500000000001</v>
          </cell>
          <cell r="C235">
            <v>36.12499999999995</v>
          </cell>
        </row>
        <row r="236">
          <cell r="B236">
            <v>200.7</v>
          </cell>
          <cell r="C236">
            <v>36.49999999999995</v>
          </cell>
        </row>
        <row r="237">
          <cell r="B237">
            <v>200.72499999999999</v>
          </cell>
          <cell r="C237">
            <v>36.87499999999995</v>
          </cell>
        </row>
        <row r="238">
          <cell r="B238">
            <v>200.75</v>
          </cell>
          <cell r="C238">
            <v>37.24999999999995</v>
          </cell>
        </row>
        <row r="239">
          <cell r="B239">
            <v>200.77500000000001</v>
          </cell>
          <cell r="C239">
            <v>37.62499999999995</v>
          </cell>
        </row>
        <row r="240">
          <cell r="B240">
            <v>200.8</v>
          </cell>
          <cell r="C240">
            <v>37.99999999999995</v>
          </cell>
        </row>
        <row r="241">
          <cell r="B241">
            <v>200.82499999999999</v>
          </cell>
          <cell r="C241">
            <v>38.37499999999995</v>
          </cell>
        </row>
        <row r="242">
          <cell r="B242">
            <v>200.85</v>
          </cell>
          <cell r="C242">
            <v>38.74999999999995</v>
          </cell>
        </row>
        <row r="243">
          <cell r="B243">
            <v>200.875</v>
          </cell>
          <cell r="C243">
            <v>39.12499999999995</v>
          </cell>
        </row>
        <row r="244">
          <cell r="B244">
            <v>200.9</v>
          </cell>
          <cell r="C244">
            <v>39.49999999999995</v>
          </cell>
        </row>
        <row r="245">
          <cell r="B245">
            <v>200.92500000000001</v>
          </cell>
          <cell r="C245">
            <v>39.87499999999995</v>
          </cell>
        </row>
        <row r="246">
          <cell r="B246">
            <v>200.95</v>
          </cell>
          <cell r="C246">
            <v>40.24999999999995</v>
          </cell>
        </row>
        <row r="247">
          <cell r="B247">
            <v>200.97499999999999</v>
          </cell>
          <cell r="C247">
            <v>40.62499999999995</v>
          </cell>
        </row>
        <row r="248">
          <cell r="B248">
            <v>201</v>
          </cell>
          <cell r="C248">
            <v>41</v>
          </cell>
        </row>
        <row r="249">
          <cell r="B249">
            <v>201.02500000000001</v>
          </cell>
          <cell r="C249">
            <v>41.375</v>
          </cell>
        </row>
        <row r="250">
          <cell r="B250">
            <v>201.05</v>
          </cell>
          <cell r="C250">
            <v>41.75</v>
          </cell>
        </row>
        <row r="251">
          <cell r="B251">
            <v>201.07499999999999</v>
          </cell>
          <cell r="C251">
            <v>42.125</v>
          </cell>
        </row>
        <row r="252">
          <cell r="B252">
            <v>201.1</v>
          </cell>
          <cell r="C252">
            <v>42.5</v>
          </cell>
        </row>
        <row r="253">
          <cell r="B253">
            <v>201.125</v>
          </cell>
          <cell r="C253">
            <v>42.875</v>
          </cell>
        </row>
        <row r="254">
          <cell r="B254">
            <v>201.15</v>
          </cell>
          <cell r="C254">
            <v>43.25</v>
          </cell>
        </row>
        <row r="255">
          <cell r="B255">
            <v>201.17500000000001</v>
          </cell>
          <cell r="C255">
            <v>43.625</v>
          </cell>
        </row>
        <row r="256">
          <cell r="B256">
            <v>201.2</v>
          </cell>
          <cell r="C256">
            <v>44</v>
          </cell>
        </row>
        <row r="257">
          <cell r="B257">
            <v>201.22499999999999</v>
          </cell>
          <cell r="C257">
            <v>44.375</v>
          </cell>
        </row>
        <row r="258">
          <cell r="B258">
            <v>201.25</v>
          </cell>
          <cell r="C258">
            <v>44.75</v>
          </cell>
        </row>
        <row r="259">
          <cell r="B259">
            <v>201.27500000000001</v>
          </cell>
          <cell r="C259">
            <v>45.125</v>
          </cell>
        </row>
        <row r="260">
          <cell r="B260">
            <v>201.3</v>
          </cell>
          <cell r="C260">
            <v>45.5</v>
          </cell>
        </row>
        <row r="261">
          <cell r="B261">
            <v>201.32499999999999</v>
          </cell>
          <cell r="C261">
            <v>45.875</v>
          </cell>
        </row>
        <row r="262">
          <cell r="B262">
            <v>201.35</v>
          </cell>
          <cell r="C262">
            <v>46.25</v>
          </cell>
        </row>
        <row r="263">
          <cell r="B263">
            <v>201.375</v>
          </cell>
          <cell r="C263">
            <v>46.625</v>
          </cell>
        </row>
        <row r="264">
          <cell r="B264">
            <v>201.4</v>
          </cell>
          <cell r="C264">
            <v>47</v>
          </cell>
        </row>
        <row r="265">
          <cell r="B265">
            <v>201.42500000000001</v>
          </cell>
          <cell r="C265">
            <v>47.375</v>
          </cell>
        </row>
        <row r="266">
          <cell r="B266">
            <v>201.45</v>
          </cell>
          <cell r="C266">
            <v>47.75</v>
          </cell>
        </row>
        <row r="267">
          <cell r="B267">
            <v>201.47499999999999</v>
          </cell>
          <cell r="C267">
            <v>48.125</v>
          </cell>
        </row>
        <row r="268">
          <cell r="B268">
            <v>201.5</v>
          </cell>
          <cell r="C268">
            <v>48.5</v>
          </cell>
        </row>
        <row r="269">
          <cell r="B269">
            <v>201.52500000000001</v>
          </cell>
          <cell r="C269">
            <v>48.924999999999997</v>
          </cell>
        </row>
        <row r="270">
          <cell r="B270">
            <v>201.55</v>
          </cell>
          <cell r="C270">
            <v>49.35</v>
          </cell>
        </row>
        <row r="271">
          <cell r="B271">
            <v>201.57499999999999</v>
          </cell>
          <cell r="C271">
            <v>49.774999999999999</v>
          </cell>
        </row>
        <row r="272">
          <cell r="B272">
            <v>201.6</v>
          </cell>
          <cell r="C272">
            <v>50.2</v>
          </cell>
        </row>
        <row r="273">
          <cell r="B273">
            <v>201.625</v>
          </cell>
          <cell r="C273">
            <v>50.625</v>
          </cell>
        </row>
        <row r="274">
          <cell r="B274">
            <v>201.65</v>
          </cell>
          <cell r="C274">
            <v>51.05</v>
          </cell>
        </row>
        <row r="275">
          <cell r="B275">
            <v>201.67500000000001</v>
          </cell>
          <cell r="C275">
            <v>51.475000000000001</v>
          </cell>
        </row>
        <row r="276">
          <cell r="B276">
            <v>201.7</v>
          </cell>
          <cell r="C276">
            <v>51.9</v>
          </cell>
        </row>
        <row r="277">
          <cell r="B277">
            <v>201.72499999999999</v>
          </cell>
          <cell r="C277">
            <v>52.325000000000003</v>
          </cell>
        </row>
        <row r="278">
          <cell r="B278">
            <v>201.75</v>
          </cell>
          <cell r="C278">
            <v>52.75</v>
          </cell>
        </row>
        <row r="279">
          <cell r="B279">
            <v>201.77500000000001</v>
          </cell>
          <cell r="C279">
            <v>53.174999999999997</v>
          </cell>
        </row>
        <row r="280">
          <cell r="B280">
            <v>201.8</v>
          </cell>
          <cell r="C280">
            <v>53.6</v>
          </cell>
        </row>
        <row r="281">
          <cell r="B281">
            <v>201.82499999999999</v>
          </cell>
          <cell r="C281">
            <v>54.024999999999999</v>
          </cell>
        </row>
        <row r="282">
          <cell r="B282">
            <v>201.85</v>
          </cell>
          <cell r="C282">
            <v>54.45</v>
          </cell>
        </row>
        <row r="283">
          <cell r="B283">
            <v>201.875</v>
          </cell>
          <cell r="C283">
            <v>54.875</v>
          </cell>
        </row>
        <row r="284">
          <cell r="B284">
            <v>201.9</v>
          </cell>
          <cell r="C284">
            <v>55.3</v>
          </cell>
        </row>
        <row r="285">
          <cell r="B285">
            <v>201.92500000000001</v>
          </cell>
          <cell r="C285">
            <v>55.725000000000001</v>
          </cell>
        </row>
        <row r="286">
          <cell r="B286">
            <v>201.95</v>
          </cell>
          <cell r="C286">
            <v>56.15</v>
          </cell>
        </row>
        <row r="287">
          <cell r="B287">
            <v>201.97499999999999</v>
          </cell>
          <cell r="C287">
            <v>56.575000000000003</v>
          </cell>
        </row>
        <row r="288">
          <cell r="B288">
            <v>202</v>
          </cell>
          <cell r="C288">
            <v>57</v>
          </cell>
        </row>
        <row r="289">
          <cell r="B289">
            <v>202.02500000000001</v>
          </cell>
          <cell r="C289">
            <v>57.475000000000001</v>
          </cell>
        </row>
        <row r="290">
          <cell r="B290">
            <v>202.05</v>
          </cell>
          <cell r="C290">
            <v>57.95</v>
          </cell>
        </row>
        <row r="291">
          <cell r="B291">
            <v>202.07499999999999</v>
          </cell>
          <cell r="C291">
            <v>58.424999999999997</v>
          </cell>
        </row>
        <row r="292">
          <cell r="B292">
            <v>202.1</v>
          </cell>
          <cell r="C292">
            <v>58.9</v>
          </cell>
        </row>
        <row r="293">
          <cell r="B293">
            <v>202.125</v>
          </cell>
          <cell r="C293">
            <v>59.375</v>
          </cell>
        </row>
        <row r="294">
          <cell r="B294">
            <v>202.15</v>
          </cell>
          <cell r="C294">
            <v>59.85</v>
          </cell>
        </row>
        <row r="295">
          <cell r="B295">
            <v>202.17500000000001</v>
          </cell>
          <cell r="C295">
            <v>60.325000000000003</v>
          </cell>
        </row>
        <row r="296">
          <cell r="B296">
            <v>202.2</v>
          </cell>
          <cell r="C296">
            <v>60.8</v>
          </cell>
        </row>
        <row r="297">
          <cell r="B297">
            <v>202.22499999999999</v>
          </cell>
          <cell r="C297">
            <v>61.274999999999999</v>
          </cell>
        </row>
        <row r="298">
          <cell r="B298">
            <v>202.25</v>
          </cell>
          <cell r="C298">
            <v>61.75</v>
          </cell>
        </row>
        <row r="299">
          <cell r="B299">
            <v>202.27500000000001</v>
          </cell>
          <cell r="C299">
            <v>62.225000000000001</v>
          </cell>
        </row>
        <row r="300">
          <cell r="B300">
            <v>202.3</v>
          </cell>
          <cell r="C300">
            <v>62.7</v>
          </cell>
        </row>
        <row r="301">
          <cell r="B301">
            <v>202.32499999999999</v>
          </cell>
          <cell r="C301">
            <v>63.174999999999997</v>
          </cell>
        </row>
        <row r="302">
          <cell r="B302">
            <v>202.35</v>
          </cell>
          <cell r="C302">
            <v>63.65</v>
          </cell>
        </row>
        <row r="303">
          <cell r="B303">
            <v>202.375</v>
          </cell>
          <cell r="C303">
            <v>64.125</v>
          </cell>
        </row>
        <row r="304">
          <cell r="B304">
            <v>202.4</v>
          </cell>
          <cell r="C304">
            <v>64.599999999999994</v>
          </cell>
        </row>
        <row r="305">
          <cell r="B305">
            <v>202.42500000000001</v>
          </cell>
          <cell r="C305">
            <v>65.075000000000003</v>
          </cell>
        </row>
        <row r="306">
          <cell r="B306">
            <v>202.45</v>
          </cell>
          <cell r="C306">
            <v>65.55</v>
          </cell>
        </row>
        <row r="307">
          <cell r="B307">
            <v>202.47499999999999</v>
          </cell>
          <cell r="C307">
            <v>66.025000000000006</v>
          </cell>
        </row>
        <row r="308">
          <cell r="B308">
            <v>202.5</v>
          </cell>
          <cell r="C308">
            <v>66.5</v>
          </cell>
        </row>
        <row r="309">
          <cell r="B309">
            <v>202.52500000000001</v>
          </cell>
          <cell r="C309">
            <v>67.099999999999994</v>
          </cell>
        </row>
        <row r="310">
          <cell r="B310">
            <v>202.55</v>
          </cell>
          <cell r="C310">
            <v>67.7</v>
          </cell>
        </row>
        <row r="311">
          <cell r="B311">
            <v>202.57499999999999</v>
          </cell>
          <cell r="C311">
            <v>68.3</v>
          </cell>
        </row>
        <row r="312">
          <cell r="B312">
            <v>202.6</v>
          </cell>
          <cell r="C312">
            <v>68.900000000000006</v>
          </cell>
        </row>
        <row r="313">
          <cell r="B313">
            <v>202.625</v>
          </cell>
          <cell r="C313">
            <v>69.5</v>
          </cell>
        </row>
        <row r="314">
          <cell r="B314">
            <v>202.65</v>
          </cell>
          <cell r="C314">
            <v>70.099999999999994</v>
          </cell>
        </row>
        <row r="315">
          <cell r="B315">
            <v>202.67500000000001</v>
          </cell>
          <cell r="C315">
            <v>70.7</v>
          </cell>
        </row>
        <row r="316">
          <cell r="B316">
            <v>202.7</v>
          </cell>
          <cell r="C316">
            <v>71.3</v>
          </cell>
        </row>
        <row r="317">
          <cell r="B317">
            <v>202.72499999999999</v>
          </cell>
          <cell r="C317">
            <v>71.900000000000006</v>
          </cell>
        </row>
        <row r="318">
          <cell r="B318">
            <v>202.75</v>
          </cell>
          <cell r="C318">
            <v>72.5</v>
          </cell>
        </row>
        <row r="319">
          <cell r="B319">
            <v>202.77500000000001</v>
          </cell>
          <cell r="C319">
            <v>73.099999999999994</v>
          </cell>
        </row>
        <row r="320">
          <cell r="B320">
            <v>202.8</v>
          </cell>
          <cell r="C320">
            <v>73.7</v>
          </cell>
        </row>
        <row r="321">
          <cell r="B321">
            <v>202.82499999999999</v>
          </cell>
          <cell r="C321">
            <v>74.3</v>
          </cell>
        </row>
        <row r="322">
          <cell r="B322">
            <v>202.85</v>
          </cell>
          <cell r="C322">
            <v>74.900000000000006</v>
          </cell>
        </row>
        <row r="323">
          <cell r="B323">
            <v>202.875</v>
          </cell>
          <cell r="C323">
            <v>75.5</v>
          </cell>
        </row>
        <row r="324">
          <cell r="B324">
            <v>202.9</v>
          </cell>
          <cell r="C324">
            <v>76.099999999999994</v>
          </cell>
        </row>
        <row r="325">
          <cell r="B325">
            <v>202.92500000000001</v>
          </cell>
          <cell r="C325">
            <v>76.7</v>
          </cell>
        </row>
        <row r="326">
          <cell r="B326">
            <v>202.95</v>
          </cell>
          <cell r="C326">
            <v>77.3</v>
          </cell>
        </row>
        <row r="327">
          <cell r="B327">
            <v>202.97499999999999</v>
          </cell>
          <cell r="C327">
            <v>77.900000000000006</v>
          </cell>
        </row>
        <row r="328">
          <cell r="B328">
            <v>203</v>
          </cell>
          <cell r="C328">
            <v>78.5</v>
          </cell>
        </row>
        <row r="329">
          <cell r="B329">
            <v>203.02500000000001</v>
          </cell>
          <cell r="C329">
            <v>79.075000000000003</v>
          </cell>
        </row>
        <row r="330">
          <cell r="B330">
            <v>203.05</v>
          </cell>
          <cell r="C330">
            <v>79.650000000000006</v>
          </cell>
        </row>
        <row r="331">
          <cell r="B331">
            <v>203.07499999999999</v>
          </cell>
          <cell r="C331">
            <v>80.224999999999994</v>
          </cell>
        </row>
        <row r="332">
          <cell r="B332">
            <v>203.1</v>
          </cell>
          <cell r="C332">
            <v>80.8</v>
          </cell>
        </row>
        <row r="333">
          <cell r="B333">
            <v>203.125</v>
          </cell>
          <cell r="C333">
            <v>81.375</v>
          </cell>
        </row>
        <row r="334">
          <cell r="B334">
            <v>203.15</v>
          </cell>
          <cell r="C334">
            <v>81.95</v>
          </cell>
        </row>
        <row r="335">
          <cell r="B335">
            <v>203.17500000000001</v>
          </cell>
          <cell r="C335">
            <v>82.525000000000006</v>
          </cell>
        </row>
        <row r="336">
          <cell r="B336">
            <v>203.2</v>
          </cell>
          <cell r="C336">
            <v>83.1</v>
          </cell>
        </row>
        <row r="337">
          <cell r="B337">
            <v>203.22499999999999</v>
          </cell>
          <cell r="C337">
            <v>83.674999999999997</v>
          </cell>
        </row>
        <row r="338">
          <cell r="B338">
            <v>203.25</v>
          </cell>
          <cell r="C338">
            <v>84.25</v>
          </cell>
        </row>
        <row r="339">
          <cell r="B339">
            <v>203.27500000000001</v>
          </cell>
          <cell r="C339">
            <v>84.825000000000003</v>
          </cell>
        </row>
        <row r="340">
          <cell r="B340">
            <v>203.3</v>
          </cell>
          <cell r="C340">
            <v>85.4</v>
          </cell>
        </row>
        <row r="341">
          <cell r="B341">
            <v>203.32499999999999</v>
          </cell>
          <cell r="C341">
            <v>85.974999999999994</v>
          </cell>
        </row>
        <row r="342">
          <cell r="B342">
            <v>203.35</v>
          </cell>
          <cell r="C342">
            <v>86.55</v>
          </cell>
        </row>
        <row r="343">
          <cell r="B343">
            <v>203.375</v>
          </cell>
          <cell r="C343">
            <v>87.125</v>
          </cell>
        </row>
        <row r="344">
          <cell r="B344">
            <v>203.4</v>
          </cell>
          <cell r="C344">
            <v>87.7</v>
          </cell>
        </row>
        <row r="345">
          <cell r="B345">
            <v>203.42500000000001</v>
          </cell>
          <cell r="C345">
            <v>88.275000000000006</v>
          </cell>
        </row>
        <row r="346">
          <cell r="B346">
            <v>203.45</v>
          </cell>
          <cell r="C346">
            <v>88.85</v>
          </cell>
        </row>
        <row r="347">
          <cell r="B347">
            <v>203.47499999999999</v>
          </cell>
          <cell r="C347">
            <v>89.424999999999997</v>
          </cell>
        </row>
        <row r="348">
          <cell r="B348">
            <v>203.5</v>
          </cell>
          <cell r="C348">
            <v>90</v>
          </cell>
        </row>
        <row r="349">
          <cell r="B349">
            <v>203.52500000000001</v>
          </cell>
          <cell r="C349">
            <v>90.8</v>
          </cell>
        </row>
        <row r="350">
          <cell r="B350">
            <v>203.55</v>
          </cell>
          <cell r="C350">
            <v>91.6</v>
          </cell>
        </row>
        <row r="351">
          <cell r="B351">
            <v>203.57499999999999</v>
          </cell>
          <cell r="C351">
            <v>92.4</v>
          </cell>
        </row>
        <row r="352">
          <cell r="B352">
            <v>203.6</v>
          </cell>
          <cell r="C352">
            <v>93.2</v>
          </cell>
        </row>
        <row r="353">
          <cell r="B353">
            <v>203.625</v>
          </cell>
          <cell r="C353">
            <v>94</v>
          </cell>
        </row>
        <row r="354">
          <cell r="B354">
            <v>203.65</v>
          </cell>
          <cell r="C354">
            <v>94.8</v>
          </cell>
        </row>
        <row r="355">
          <cell r="B355">
            <v>203.67500000000001</v>
          </cell>
          <cell r="C355">
            <v>95.6</v>
          </cell>
        </row>
        <row r="356">
          <cell r="B356">
            <v>203.7</v>
          </cell>
          <cell r="C356">
            <v>96.4</v>
          </cell>
        </row>
        <row r="357">
          <cell r="B357">
            <v>203.72499999999999</v>
          </cell>
          <cell r="C357">
            <v>97.2</v>
          </cell>
        </row>
        <row r="358">
          <cell r="B358">
            <v>203.75</v>
          </cell>
          <cell r="C358">
            <v>98</v>
          </cell>
        </row>
        <row r="359">
          <cell r="B359">
            <v>203.77500000000001</v>
          </cell>
          <cell r="C359">
            <v>98.8</v>
          </cell>
        </row>
        <row r="360">
          <cell r="B360">
            <v>203.8</v>
          </cell>
          <cell r="C360">
            <v>99.6</v>
          </cell>
        </row>
        <row r="361">
          <cell r="B361">
            <v>203.82499999999999</v>
          </cell>
          <cell r="C361">
            <v>100.4</v>
          </cell>
        </row>
        <row r="362">
          <cell r="B362">
            <v>203.85</v>
          </cell>
          <cell r="C362">
            <v>101.2</v>
          </cell>
        </row>
        <row r="363">
          <cell r="B363">
            <v>203.875</v>
          </cell>
          <cell r="C363">
            <v>102</v>
          </cell>
        </row>
        <row r="364">
          <cell r="B364">
            <v>203.9</v>
          </cell>
          <cell r="C364">
            <v>102.8</v>
          </cell>
        </row>
        <row r="365">
          <cell r="B365">
            <v>203.92500000000001</v>
          </cell>
          <cell r="C365">
            <v>103.6</v>
          </cell>
        </row>
        <row r="366">
          <cell r="B366">
            <v>203.95</v>
          </cell>
          <cell r="C366">
            <v>104.4</v>
          </cell>
        </row>
        <row r="367">
          <cell r="B367">
            <v>203.97499999999999</v>
          </cell>
          <cell r="C367">
            <v>105.2</v>
          </cell>
        </row>
        <row r="368">
          <cell r="B368">
            <v>204</v>
          </cell>
          <cell r="C368">
            <v>106</v>
          </cell>
        </row>
        <row r="369">
          <cell r="B369">
            <v>204.02500000000001</v>
          </cell>
          <cell r="C369">
            <v>106.825</v>
          </cell>
        </row>
        <row r="370">
          <cell r="B370">
            <v>204.05</v>
          </cell>
          <cell r="C370">
            <v>107.65</v>
          </cell>
        </row>
        <row r="371">
          <cell r="B371">
            <v>204.07499999999999</v>
          </cell>
          <cell r="C371">
            <v>108.47499999999999</v>
          </cell>
        </row>
        <row r="372">
          <cell r="B372">
            <v>204.1</v>
          </cell>
          <cell r="C372">
            <v>109.3</v>
          </cell>
        </row>
        <row r="373">
          <cell r="B373">
            <v>204.125</v>
          </cell>
          <cell r="C373">
            <v>110.125</v>
          </cell>
        </row>
        <row r="374">
          <cell r="B374">
            <v>204.15</v>
          </cell>
          <cell r="C374">
            <v>110.95</v>
          </cell>
        </row>
        <row r="375">
          <cell r="B375">
            <v>204.17500000000001</v>
          </cell>
          <cell r="C375">
            <v>111.77500000000001</v>
          </cell>
        </row>
        <row r="376">
          <cell r="B376">
            <v>204.2</v>
          </cell>
          <cell r="C376">
            <v>112.6</v>
          </cell>
        </row>
        <row r="377">
          <cell r="B377">
            <v>204.22499999999999</v>
          </cell>
          <cell r="C377">
            <v>113.425</v>
          </cell>
        </row>
        <row r="378">
          <cell r="B378">
            <v>204.25</v>
          </cell>
          <cell r="C378">
            <v>114.25</v>
          </cell>
        </row>
        <row r="379">
          <cell r="B379">
            <v>204.27500000000001</v>
          </cell>
          <cell r="C379">
            <v>115.075</v>
          </cell>
        </row>
        <row r="380">
          <cell r="B380">
            <v>204.3</v>
          </cell>
          <cell r="C380">
            <v>115.9</v>
          </cell>
        </row>
        <row r="381">
          <cell r="B381">
            <v>204.32499999999999</v>
          </cell>
          <cell r="C381">
            <v>116.72499999999999</v>
          </cell>
        </row>
        <row r="382">
          <cell r="B382">
            <v>204.35</v>
          </cell>
          <cell r="C382">
            <v>117.55</v>
          </cell>
        </row>
        <row r="383">
          <cell r="B383">
            <v>204.375</v>
          </cell>
          <cell r="C383">
            <v>118.375</v>
          </cell>
        </row>
        <row r="384">
          <cell r="B384">
            <v>204.4</v>
          </cell>
          <cell r="C384">
            <v>119.2</v>
          </cell>
        </row>
        <row r="385">
          <cell r="B385">
            <v>204.42500000000001</v>
          </cell>
          <cell r="C385">
            <v>120.02500000000001</v>
          </cell>
        </row>
        <row r="386">
          <cell r="B386">
            <v>204.45</v>
          </cell>
          <cell r="C386">
            <v>120.85</v>
          </cell>
        </row>
        <row r="387">
          <cell r="B387">
            <v>204.47499999999999</v>
          </cell>
          <cell r="C387">
            <v>121.675</v>
          </cell>
        </row>
        <row r="388">
          <cell r="B388">
            <v>204.5</v>
          </cell>
          <cell r="C388">
            <v>122.5</v>
          </cell>
        </row>
        <row r="389">
          <cell r="B389">
            <v>204.52500000000001</v>
          </cell>
          <cell r="C389">
            <v>123.375</v>
          </cell>
        </row>
        <row r="390">
          <cell r="B390">
            <v>204.55</v>
          </cell>
          <cell r="C390">
            <v>124.25</v>
          </cell>
        </row>
        <row r="391">
          <cell r="B391">
            <v>204.57499999999999</v>
          </cell>
          <cell r="C391">
            <v>125.125</v>
          </cell>
        </row>
        <row r="392">
          <cell r="B392">
            <v>204.6</v>
          </cell>
          <cell r="C392">
            <v>126</v>
          </cell>
        </row>
        <row r="393">
          <cell r="B393">
            <v>204.625</v>
          </cell>
          <cell r="C393">
            <v>126.875</v>
          </cell>
        </row>
        <row r="394">
          <cell r="B394">
            <v>204.65</v>
          </cell>
          <cell r="C394">
            <v>127.75</v>
          </cell>
        </row>
        <row r="395">
          <cell r="B395">
            <v>204.67500000000001</v>
          </cell>
          <cell r="C395">
            <v>128.625</v>
          </cell>
        </row>
        <row r="396">
          <cell r="B396">
            <v>204.7</v>
          </cell>
          <cell r="C396">
            <v>129.5</v>
          </cell>
        </row>
        <row r="397">
          <cell r="B397">
            <v>204.72499999999999</v>
          </cell>
          <cell r="C397">
            <v>130.375</v>
          </cell>
        </row>
        <row r="398">
          <cell r="B398">
            <v>204.75</v>
          </cell>
          <cell r="C398">
            <v>131.25</v>
          </cell>
        </row>
        <row r="399">
          <cell r="B399">
            <v>204.77500000000001</v>
          </cell>
          <cell r="C399">
            <v>132.125</v>
          </cell>
        </row>
        <row r="400">
          <cell r="B400">
            <v>204.8</v>
          </cell>
          <cell r="C400">
            <v>133</v>
          </cell>
        </row>
        <row r="401">
          <cell r="B401">
            <v>204.82499999999999</v>
          </cell>
          <cell r="C401">
            <v>133.875</v>
          </cell>
        </row>
        <row r="402">
          <cell r="B402">
            <v>204.85</v>
          </cell>
          <cell r="C402">
            <v>134.75</v>
          </cell>
        </row>
        <row r="403">
          <cell r="B403">
            <v>204.875</v>
          </cell>
          <cell r="C403">
            <v>135.625</v>
          </cell>
        </row>
        <row r="404">
          <cell r="B404">
            <v>204.9</v>
          </cell>
          <cell r="C404">
            <v>136.5</v>
          </cell>
        </row>
        <row r="405">
          <cell r="B405">
            <v>204.92500000000001</v>
          </cell>
          <cell r="C405">
            <v>137.375</v>
          </cell>
        </row>
        <row r="406">
          <cell r="B406">
            <v>204.95</v>
          </cell>
          <cell r="C406">
            <v>138.25</v>
          </cell>
        </row>
        <row r="407">
          <cell r="B407">
            <v>204.97499999999999</v>
          </cell>
          <cell r="C407">
            <v>139.125</v>
          </cell>
        </row>
        <row r="408">
          <cell r="B408">
            <v>205</v>
          </cell>
          <cell r="C408">
            <v>140</v>
          </cell>
        </row>
        <row r="409">
          <cell r="B409">
            <v>205.02500000000001</v>
          </cell>
          <cell r="C409">
            <v>141</v>
          </cell>
        </row>
        <row r="410">
          <cell r="B410">
            <v>205.05</v>
          </cell>
          <cell r="C410">
            <v>142</v>
          </cell>
        </row>
        <row r="411">
          <cell r="B411">
            <v>205.07499999999999</v>
          </cell>
          <cell r="C411">
            <v>143</v>
          </cell>
        </row>
        <row r="412">
          <cell r="B412">
            <v>205.1</v>
          </cell>
          <cell r="C412">
            <v>144</v>
          </cell>
        </row>
        <row r="413">
          <cell r="B413">
            <v>205.125</v>
          </cell>
          <cell r="C413">
            <v>145</v>
          </cell>
        </row>
        <row r="414">
          <cell r="B414">
            <v>205.15</v>
          </cell>
          <cell r="C414">
            <v>146</v>
          </cell>
        </row>
        <row r="415">
          <cell r="B415">
            <v>205.17500000000001</v>
          </cell>
          <cell r="C415">
            <v>147</v>
          </cell>
        </row>
        <row r="416">
          <cell r="B416">
            <v>205.2</v>
          </cell>
          <cell r="C416">
            <v>148</v>
          </cell>
        </row>
        <row r="417">
          <cell r="B417">
            <v>205.22499999999999</v>
          </cell>
          <cell r="C417">
            <v>149</v>
          </cell>
        </row>
        <row r="418">
          <cell r="B418">
            <v>205.25</v>
          </cell>
          <cell r="C418">
            <v>150</v>
          </cell>
        </row>
        <row r="419">
          <cell r="B419">
            <v>205.27500000000001</v>
          </cell>
          <cell r="C419">
            <v>151</v>
          </cell>
        </row>
        <row r="420">
          <cell r="B420">
            <v>205.3</v>
          </cell>
          <cell r="C420">
            <v>152</v>
          </cell>
        </row>
        <row r="421">
          <cell r="B421">
            <v>205.32499999999999</v>
          </cell>
          <cell r="C421">
            <v>153</v>
          </cell>
        </row>
        <row r="422">
          <cell r="B422">
            <v>205.35</v>
          </cell>
          <cell r="C422">
            <v>154</v>
          </cell>
        </row>
        <row r="423">
          <cell r="B423">
            <v>205.375</v>
          </cell>
          <cell r="C423">
            <v>155</v>
          </cell>
        </row>
        <row r="424">
          <cell r="B424">
            <v>205.4</v>
          </cell>
          <cell r="C424">
            <v>156</v>
          </cell>
        </row>
        <row r="425">
          <cell r="B425">
            <v>205.42500000000001</v>
          </cell>
          <cell r="C425">
            <v>157</v>
          </cell>
        </row>
        <row r="426">
          <cell r="B426">
            <v>205.45</v>
          </cell>
          <cell r="C426">
            <v>158</v>
          </cell>
        </row>
        <row r="427">
          <cell r="B427">
            <v>205.47499999999999</v>
          </cell>
          <cell r="C427">
            <v>159</v>
          </cell>
        </row>
        <row r="428">
          <cell r="B428">
            <v>205.5</v>
          </cell>
          <cell r="C428">
            <v>160</v>
          </cell>
        </row>
        <row r="429">
          <cell r="B429">
            <v>205.52500000000001</v>
          </cell>
          <cell r="C429">
            <v>161</v>
          </cell>
        </row>
        <row r="430">
          <cell r="B430">
            <v>205.55</v>
          </cell>
          <cell r="C430">
            <v>162</v>
          </cell>
        </row>
        <row r="431">
          <cell r="B431">
            <v>205.57499999999999</v>
          </cell>
          <cell r="C431">
            <v>163</v>
          </cell>
        </row>
        <row r="432">
          <cell r="B432">
            <v>205.6</v>
          </cell>
          <cell r="C432">
            <v>164</v>
          </cell>
        </row>
        <row r="433">
          <cell r="B433">
            <v>205.625</v>
          </cell>
          <cell r="C433">
            <v>165</v>
          </cell>
        </row>
        <row r="434">
          <cell r="B434">
            <v>205.65</v>
          </cell>
          <cell r="C434">
            <v>166</v>
          </cell>
        </row>
        <row r="435">
          <cell r="B435">
            <v>205.67500000000001</v>
          </cell>
          <cell r="C435">
            <v>167</v>
          </cell>
        </row>
        <row r="436">
          <cell r="B436">
            <v>205.7</v>
          </cell>
          <cell r="C436">
            <v>168</v>
          </cell>
        </row>
        <row r="437">
          <cell r="B437">
            <v>205.72499999999999</v>
          </cell>
          <cell r="C437">
            <v>169</v>
          </cell>
        </row>
        <row r="438">
          <cell r="B438">
            <v>205.75</v>
          </cell>
          <cell r="C438">
            <v>170</v>
          </cell>
        </row>
        <row r="439">
          <cell r="B439">
            <v>205.77500000000001</v>
          </cell>
          <cell r="C439">
            <v>171</v>
          </cell>
        </row>
        <row r="440">
          <cell r="B440">
            <v>205.8</v>
          </cell>
          <cell r="C440">
            <v>172</v>
          </cell>
        </row>
        <row r="441">
          <cell r="B441">
            <v>205.82499999999999</v>
          </cell>
          <cell r="C441">
            <v>173</v>
          </cell>
        </row>
        <row r="442">
          <cell r="B442">
            <v>205.85</v>
          </cell>
          <cell r="C442">
            <v>174</v>
          </cell>
        </row>
        <row r="443">
          <cell r="B443">
            <v>205.875</v>
          </cell>
          <cell r="C443">
            <v>175</v>
          </cell>
        </row>
        <row r="444">
          <cell r="B444">
            <v>205.9</v>
          </cell>
          <cell r="C444">
            <v>176</v>
          </cell>
        </row>
        <row r="445">
          <cell r="B445">
            <v>205.92500000000001</v>
          </cell>
          <cell r="C445">
            <v>177</v>
          </cell>
        </row>
        <row r="446">
          <cell r="B446">
            <v>205.95</v>
          </cell>
          <cell r="C446">
            <v>178</v>
          </cell>
        </row>
        <row r="447">
          <cell r="B447">
            <v>205.97499999999999</v>
          </cell>
          <cell r="C447">
            <v>179</v>
          </cell>
        </row>
        <row r="448">
          <cell r="B448">
            <v>206</v>
          </cell>
          <cell r="C448">
            <v>180</v>
          </cell>
        </row>
        <row r="449">
          <cell r="B449">
            <v>206.02500000000001</v>
          </cell>
          <cell r="C449">
            <v>181.15</v>
          </cell>
        </row>
        <row r="450">
          <cell r="B450">
            <v>206.05</v>
          </cell>
          <cell r="C450">
            <v>182.3</v>
          </cell>
        </row>
        <row r="451">
          <cell r="B451">
            <v>206.07499999999999</v>
          </cell>
          <cell r="C451">
            <v>183.45</v>
          </cell>
        </row>
        <row r="452">
          <cell r="B452">
            <v>206.1</v>
          </cell>
          <cell r="C452">
            <v>184.6</v>
          </cell>
        </row>
        <row r="453">
          <cell r="B453">
            <v>206.125</v>
          </cell>
          <cell r="C453">
            <v>185.75</v>
          </cell>
        </row>
        <row r="454">
          <cell r="B454">
            <v>206.15</v>
          </cell>
          <cell r="C454">
            <v>186.9</v>
          </cell>
        </row>
        <row r="455">
          <cell r="B455">
            <v>206.17500000000001</v>
          </cell>
          <cell r="C455">
            <v>188.05</v>
          </cell>
        </row>
        <row r="456">
          <cell r="B456">
            <v>206.2</v>
          </cell>
          <cell r="C456">
            <v>189.2</v>
          </cell>
        </row>
        <row r="457">
          <cell r="B457">
            <v>206.22499999999999</v>
          </cell>
          <cell r="C457">
            <v>190.35</v>
          </cell>
        </row>
        <row r="458">
          <cell r="B458">
            <v>206.25</v>
          </cell>
          <cell r="C458">
            <v>191.5</v>
          </cell>
        </row>
        <row r="459">
          <cell r="B459">
            <v>206.27500000000001</v>
          </cell>
          <cell r="C459">
            <v>192.65</v>
          </cell>
        </row>
        <row r="460">
          <cell r="B460">
            <v>206.3</v>
          </cell>
          <cell r="C460">
            <v>193.8</v>
          </cell>
        </row>
        <row r="461">
          <cell r="B461">
            <v>206.32499999999999</v>
          </cell>
          <cell r="C461">
            <v>194.95</v>
          </cell>
        </row>
        <row r="462">
          <cell r="B462">
            <v>206.35</v>
          </cell>
          <cell r="C462">
            <v>196.1</v>
          </cell>
        </row>
        <row r="463">
          <cell r="B463">
            <v>206.375</v>
          </cell>
          <cell r="C463">
            <v>197.25</v>
          </cell>
        </row>
        <row r="464">
          <cell r="B464">
            <v>206.4</v>
          </cell>
          <cell r="C464">
            <v>198.4</v>
          </cell>
        </row>
        <row r="465">
          <cell r="B465">
            <v>206.42500000000001</v>
          </cell>
          <cell r="C465">
            <v>199.55</v>
          </cell>
        </row>
        <row r="466">
          <cell r="B466">
            <v>206.45</v>
          </cell>
          <cell r="C466">
            <v>200.7</v>
          </cell>
        </row>
        <row r="467">
          <cell r="B467">
            <v>206.47499999999999</v>
          </cell>
          <cell r="C467">
            <v>201.85</v>
          </cell>
        </row>
        <row r="468">
          <cell r="B468">
            <v>206.5</v>
          </cell>
          <cell r="C468">
            <v>203</v>
          </cell>
        </row>
        <row r="469">
          <cell r="B469">
            <v>206.52500000000001</v>
          </cell>
          <cell r="C469">
            <v>204.17500000000001</v>
          </cell>
        </row>
        <row r="470">
          <cell r="B470">
            <v>206.55</v>
          </cell>
          <cell r="C470">
            <v>205.35</v>
          </cell>
        </row>
        <row r="471">
          <cell r="B471">
            <v>206.57499999999999</v>
          </cell>
          <cell r="C471">
            <v>206.52500000000001</v>
          </cell>
        </row>
        <row r="472">
          <cell r="B472">
            <v>206.6</v>
          </cell>
          <cell r="C472">
            <v>207.7</v>
          </cell>
        </row>
        <row r="473">
          <cell r="B473">
            <v>206.625</v>
          </cell>
          <cell r="C473">
            <v>208.875</v>
          </cell>
        </row>
        <row r="474">
          <cell r="B474">
            <v>206.65</v>
          </cell>
          <cell r="C474">
            <v>210.05</v>
          </cell>
        </row>
        <row r="475">
          <cell r="B475">
            <v>206.67500000000001</v>
          </cell>
          <cell r="C475">
            <v>211.22499999999999</v>
          </cell>
        </row>
        <row r="476">
          <cell r="B476">
            <v>206.7</v>
          </cell>
          <cell r="C476">
            <v>212.4</v>
          </cell>
        </row>
        <row r="477">
          <cell r="B477">
            <v>206.72499999999999</v>
          </cell>
          <cell r="C477">
            <v>213.57499999999999</v>
          </cell>
        </row>
        <row r="478">
          <cell r="B478">
            <v>206.75</v>
          </cell>
          <cell r="C478">
            <v>214.75</v>
          </cell>
        </row>
        <row r="479">
          <cell r="B479">
            <v>206.77500000000001</v>
          </cell>
          <cell r="C479">
            <v>215.92500000000001</v>
          </cell>
        </row>
        <row r="480">
          <cell r="B480">
            <v>206.8</v>
          </cell>
          <cell r="C480">
            <v>217.1</v>
          </cell>
        </row>
        <row r="481">
          <cell r="B481">
            <v>206.82499999999999</v>
          </cell>
          <cell r="C481">
            <v>218.27500000000001</v>
          </cell>
        </row>
        <row r="482">
          <cell r="B482">
            <v>206.85</v>
          </cell>
          <cell r="C482">
            <v>219.45</v>
          </cell>
        </row>
        <row r="483">
          <cell r="B483">
            <v>206.875</v>
          </cell>
          <cell r="C483">
            <v>220.625</v>
          </cell>
        </row>
        <row r="484">
          <cell r="B484">
            <v>206.9</v>
          </cell>
          <cell r="C484">
            <v>221.8</v>
          </cell>
        </row>
        <row r="485">
          <cell r="B485">
            <v>206.92500000000001</v>
          </cell>
          <cell r="C485">
            <v>222.97499999999999</v>
          </cell>
        </row>
        <row r="486">
          <cell r="B486">
            <v>206.95</v>
          </cell>
          <cell r="C486">
            <v>224.15</v>
          </cell>
        </row>
        <row r="487">
          <cell r="B487">
            <v>206.97499999999999</v>
          </cell>
          <cell r="C487">
            <v>225.32499999999999</v>
          </cell>
        </row>
        <row r="488">
          <cell r="B488">
            <v>207</v>
          </cell>
          <cell r="C488">
            <v>226.5</v>
          </cell>
        </row>
        <row r="489">
          <cell r="B489">
            <v>207.02500000000001</v>
          </cell>
          <cell r="C489">
            <v>227.8</v>
          </cell>
        </row>
        <row r="490">
          <cell r="B490">
            <v>207.05</v>
          </cell>
          <cell r="C490">
            <v>229.1</v>
          </cell>
        </row>
        <row r="491">
          <cell r="B491">
            <v>207.07499999999999</v>
          </cell>
          <cell r="C491">
            <v>230.4</v>
          </cell>
        </row>
        <row r="492">
          <cell r="B492">
            <v>207.1</v>
          </cell>
          <cell r="C492">
            <v>231.7</v>
          </cell>
        </row>
        <row r="493">
          <cell r="B493">
            <v>207.125</v>
          </cell>
          <cell r="C493">
            <v>233</v>
          </cell>
        </row>
        <row r="494">
          <cell r="B494">
            <v>207.15</v>
          </cell>
          <cell r="C494">
            <v>234.3</v>
          </cell>
        </row>
        <row r="495">
          <cell r="B495">
            <v>207.17500000000001</v>
          </cell>
          <cell r="C495">
            <v>235.6</v>
          </cell>
        </row>
        <row r="496">
          <cell r="B496">
            <v>207.2</v>
          </cell>
          <cell r="C496">
            <v>236.9</v>
          </cell>
        </row>
        <row r="497">
          <cell r="B497">
            <v>207.22499999999999</v>
          </cell>
          <cell r="C497">
            <v>238.2</v>
          </cell>
        </row>
        <row r="498">
          <cell r="B498">
            <v>207.25</v>
          </cell>
          <cell r="C498">
            <v>239.5</v>
          </cell>
        </row>
        <row r="499">
          <cell r="B499">
            <v>207.27500000000001</v>
          </cell>
          <cell r="C499">
            <v>240.8</v>
          </cell>
        </row>
        <row r="500">
          <cell r="B500">
            <v>207.3</v>
          </cell>
          <cell r="C500">
            <v>242.1</v>
          </cell>
        </row>
        <row r="501">
          <cell r="B501">
            <v>207.32499999999999</v>
          </cell>
          <cell r="C501">
            <v>243.4</v>
          </cell>
        </row>
        <row r="502">
          <cell r="B502">
            <v>207.35</v>
          </cell>
          <cell r="C502">
            <v>244.7</v>
          </cell>
        </row>
        <row r="503">
          <cell r="B503">
            <v>207.375</v>
          </cell>
          <cell r="C503">
            <v>246</v>
          </cell>
        </row>
        <row r="504">
          <cell r="B504">
            <v>207.4</v>
          </cell>
          <cell r="C504">
            <v>247.3</v>
          </cell>
        </row>
        <row r="505">
          <cell r="B505">
            <v>207.42500000000001</v>
          </cell>
          <cell r="C505">
            <v>248.6</v>
          </cell>
        </row>
        <row r="506">
          <cell r="B506">
            <v>207.45</v>
          </cell>
          <cell r="C506">
            <v>249.9</v>
          </cell>
        </row>
        <row r="507">
          <cell r="B507">
            <v>207.47499999999999</v>
          </cell>
          <cell r="C507">
            <v>251.2</v>
          </cell>
        </row>
        <row r="508">
          <cell r="B508">
            <v>207.5</v>
          </cell>
          <cell r="C508">
            <v>252.5</v>
          </cell>
        </row>
        <row r="509">
          <cell r="B509">
            <v>207.52500000000001</v>
          </cell>
          <cell r="C509">
            <v>253.92500000000001</v>
          </cell>
        </row>
        <row r="510">
          <cell r="B510">
            <v>207.55</v>
          </cell>
          <cell r="C510">
            <v>255.35</v>
          </cell>
        </row>
        <row r="511">
          <cell r="B511">
            <v>207.57499999999999</v>
          </cell>
          <cell r="C511">
            <v>256.77499999999998</v>
          </cell>
        </row>
        <row r="512">
          <cell r="B512">
            <v>207.6</v>
          </cell>
          <cell r="C512">
            <v>258.2</v>
          </cell>
        </row>
        <row r="513">
          <cell r="B513">
            <v>207.625</v>
          </cell>
          <cell r="C513">
            <v>259.625</v>
          </cell>
        </row>
        <row r="514">
          <cell r="B514">
            <v>207.65</v>
          </cell>
          <cell r="C514">
            <v>261.05</v>
          </cell>
        </row>
        <row r="515">
          <cell r="B515">
            <v>207.67500000000001</v>
          </cell>
          <cell r="C515">
            <v>262.47500000000002</v>
          </cell>
        </row>
        <row r="516">
          <cell r="B516">
            <v>207.7</v>
          </cell>
          <cell r="C516">
            <v>263.89999999999998</v>
          </cell>
        </row>
        <row r="517">
          <cell r="B517">
            <v>207.72499999999999</v>
          </cell>
          <cell r="C517">
            <v>265.32499999999999</v>
          </cell>
        </row>
        <row r="518">
          <cell r="B518">
            <v>207.75</v>
          </cell>
          <cell r="C518">
            <v>266.75</v>
          </cell>
        </row>
        <row r="519">
          <cell r="B519">
            <v>207.77500000000001</v>
          </cell>
          <cell r="C519">
            <v>268.17500000000001</v>
          </cell>
        </row>
        <row r="520">
          <cell r="B520">
            <v>207.8</v>
          </cell>
          <cell r="C520">
            <v>269.60000000000002</v>
          </cell>
        </row>
        <row r="521">
          <cell r="B521">
            <v>207.82499999999999</v>
          </cell>
          <cell r="C521">
            <v>271.02499999999998</v>
          </cell>
        </row>
        <row r="522">
          <cell r="B522">
            <v>207.85</v>
          </cell>
          <cell r="C522">
            <v>272.45</v>
          </cell>
        </row>
        <row r="523">
          <cell r="B523">
            <v>207.875</v>
          </cell>
          <cell r="C523">
            <v>273.875</v>
          </cell>
        </row>
        <row r="524">
          <cell r="B524">
            <v>207.9</v>
          </cell>
          <cell r="C524">
            <v>275.3</v>
          </cell>
        </row>
        <row r="525">
          <cell r="B525">
            <v>207.92500000000001</v>
          </cell>
          <cell r="C525">
            <v>276.72500000000002</v>
          </cell>
        </row>
        <row r="526">
          <cell r="B526">
            <v>207.95</v>
          </cell>
          <cell r="C526">
            <v>278.14999999999998</v>
          </cell>
        </row>
        <row r="527">
          <cell r="B527">
            <v>207.97499999999999</v>
          </cell>
          <cell r="C527">
            <v>279.57499999999999</v>
          </cell>
        </row>
        <row r="528">
          <cell r="B528">
            <v>208</v>
          </cell>
          <cell r="C528">
            <v>281</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BHUSAWAL"/>
      <sheetName val="F1(Bhu)"/>
      <sheetName val="F2.1(Bhu)"/>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Chandrapur"/>
      <sheetName val="F1(Cha)"/>
      <sheetName val="F2.1(Cha)"/>
      <sheetName val="F2.2(Cha)"/>
      <sheetName val="F2.3(Cha)"/>
      <sheetName val="F2.6(Cha)"/>
      <sheetName val="F3(Cha)"/>
      <sheetName val="F3.1(Cha)"/>
      <sheetName val="F3.2(Cha)"/>
      <sheetName val="F3.3(Cha)"/>
      <sheetName val="F4(Cha)"/>
      <sheetName val="F5(Cha)"/>
      <sheetName val="F5.1(Cha)"/>
      <sheetName val="F5.2(Cha)"/>
      <sheetName val="F5.3(Cha)"/>
      <sheetName val="F5.4(Cha)"/>
      <sheetName val="F6(Cha)"/>
      <sheetName val="F11(Cha)"/>
      <sheetName val="F12(Cha)"/>
      <sheetName val="Koradi"/>
      <sheetName val="F1(Kor)"/>
      <sheetName val="F2.1(Kor)"/>
      <sheetName val="F2.2(Kor)"/>
      <sheetName val="F2.3(Kor)"/>
      <sheetName val="F2.6(Kor)"/>
      <sheetName val="F3(Kor)"/>
      <sheetName val="F3.1(Kor)"/>
      <sheetName val="F3.2(Kor)"/>
      <sheetName val="F3.3(Kor)"/>
      <sheetName val="F4(Kor)"/>
      <sheetName val="F5(Kor)"/>
      <sheetName val="F5.1(Kor)"/>
      <sheetName val="F5.2(Kor)"/>
      <sheetName val="F5.3(Kor)"/>
      <sheetName val="F5.4(Kor)"/>
      <sheetName val="F6(Kor)"/>
      <sheetName val="F11(Kor)"/>
      <sheetName val="F12(Kor)"/>
      <sheetName val="Paras"/>
      <sheetName val="F1(Paras)"/>
      <sheetName val="F2.1(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1(Parli)"/>
      <sheetName val="F2.1(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1(Kha)"/>
      <sheetName val="F2.1(Kh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1(Nasi)"/>
      <sheetName val="F2.1(Nasi)"/>
      <sheetName val="F2.2(Nasi)"/>
      <sheetName val="F2.3(Nasi)"/>
      <sheetName val="F2.6(Nasi)"/>
      <sheetName val="F3(Nasi)"/>
      <sheetName val="F3.1(Nasi)"/>
      <sheetName val="F3.2(Nasi)"/>
      <sheetName val="F3.3(Nasi)"/>
      <sheetName val="F4(Nasi)"/>
      <sheetName val="F5(Nasi)"/>
      <sheetName val="F5.1(Nasi)"/>
      <sheetName val="F5.2(Nasi)"/>
      <sheetName val="F5.3(Nasi)"/>
      <sheetName val="F5.4(Nasi)"/>
      <sheetName val="F6(Nasi)"/>
      <sheetName val="F11(Nasi)"/>
      <sheetName val="F12(Nasi)"/>
      <sheetName val="Uran"/>
      <sheetName val="F1(Uran)"/>
      <sheetName val="F2.1(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1(Hydro)"/>
      <sheetName val="F2.1(Hydro)"/>
      <sheetName val="F2.3(Hydro)"/>
      <sheetName val="F2.4(Hydro)"/>
      <sheetName val="F2.6(Hydro)"/>
      <sheetName val="F3(Hydro)"/>
      <sheetName val="F3.1(Hydro)"/>
      <sheetName val="F3.2(Hydro)"/>
      <sheetName val="F3.3(Hydro)"/>
      <sheetName val="F4(Hydro)"/>
      <sheetName val="F4(Koyna)"/>
      <sheetName val="F4(PuneHydro)"/>
      <sheetName val="F4(NasikHydro)"/>
      <sheetName val="F5(Hydro)"/>
      <sheetName val="F5.1(Hydro)"/>
      <sheetName val="F5.2(Hydro)"/>
      <sheetName val="F5.3(PuneHydro)"/>
      <sheetName val="F5.4(PuneHydro)"/>
      <sheetName val="F5.3(NasikHydro)"/>
      <sheetName val="F5.4(NasikHydro)"/>
      <sheetName val="F5.3(Koyna)"/>
      <sheetName val="F5.4(Koyna)"/>
      <sheetName val="F6(Hydro)"/>
      <sheetName val="F11(Hydro)"/>
      <sheetName val="F12(Hydro)"/>
      <sheetName val="Level_qty"/>
      <sheetName val="F2_1(Bhu)"/>
      <sheetName val="F2_2(Bhu)"/>
      <sheetName val="F2_3(Bhu)"/>
      <sheetName val="F2_6(Bhu)"/>
      <sheetName val="F3_1(Bhu)"/>
      <sheetName val="F3_2(Bhu)"/>
      <sheetName val="F3_3(Bhu)"/>
      <sheetName val="F5_1(Bhu)"/>
      <sheetName val="F5_2(Bhu)"/>
      <sheetName val="F5_3(Bhu)"/>
      <sheetName val="F5_4(Bhu)"/>
      <sheetName val="F2_1(Cha)"/>
      <sheetName val="F2_2(Cha)"/>
      <sheetName val="F2_3(Cha)"/>
      <sheetName val="F2_6(Cha)"/>
      <sheetName val="F3_1(Cha)"/>
      <sheetName val="F3_2(Cha)"/>
      <sheetName val="F3_3(Cha)"/>
      <sheetName val="F5_1(Cha)"/>
      <sheetName val="F5_2(Cha)"/>
      <sheetName val="F5_3(Cha)"/>
      <sheetName val="F5_4(Cha)"/>
      <sheetName val="F2_1(Kor)"/>
      <sheetName val="F2_2(Kor)"/>
      <sheetName val="F2_3(Kor)"/>
      <sheetName val="F2_6(Kor)"/>
      <sheetName val="F3_1(Kor)"/>
      <sheetName val="F3_2(Kor)"/>
      <sheetName val="F3_3(Kor)"/>
      <sheetName val="F5_1(Kor)"/>
      <sheetName val="F5_2(Kor)"/>
      <sheetName val="F5_3(Kor)"/>
      <sheetName val="F5_4(Kor)"/>
      <sheetName val="F2_1(Paras)"/>
      <sheetName val="F2_2(Paras)"/>
      <sheetName val="F2_3(Paras)"/>
      <sheetName val="F2_6(Paras)"/>
      <sheetName val="F3_1(Paras)"/>
      <sheetName val="F3_2(Paras)"/>
      <sheetName val="F3_3(Paras)"/>
      <sheetName val="F5_1(Paras)"/>
      <sheetName val="F5_2(Paras)"/>
      <sheetName val="F5_3(Paras)"/>
      <sheetName val="F5_4(Paras)"/>
      <sheetName val="F2_1(Parli)"/>
      <sheetName val="F2_2(Parli)"/>
      <sheetName val="F2_3(Parli)"/>
      <sheetName val="F2_6(Parli)"/>
      <sheetName val="F3_1(Parli)"/>
      <sheetName val="F3_2(Parli)"/>
      <sheetName val="F3_3(Parli)"/>
      <sheetName val="F5_1(Parli)"/>
      <sheetName val="F5_2(Parli)"/>
      <sheetName val="F5_3(Parli)"/>
      <sheetName val="F5_4(Parli)"/>
      <sheetName val="F2_1(Kha)"/>
      <sheetName val="F2_2(Kha)"/>
      <sheetName val="F2_3(Kha)"/>
      <sheetName val="F2_6(Kha)"/>
      <sheetName val="F3_1(Kha)"/>
      <sheetName val="F3_2(Kha)"/>
      <sheetName val="F3_3(Kha)"/>
      <sheetName val="F5_1(Kha)"/>
      <sheetName val="F5_2(Kha)"/>
      <sheetName val="F5_3(Kha)"/>
      <sheetName val="F5_4(Kha)"/>
      <sheetName val="F2_1(Nasi)"/>
      <sheetName val="F2_2(Nasi)"/>
      <sheetName val="F2_3(Nasi)"/>
      <sheetName val="F2_6(Nasi)"/>
      <sheetName val="F3_1(Nasi)"/>
      <sheetName val="F3_2(Nasi)"/>
      <sheetName val="F3_3(Nasi)"/>
      <sheetName val="F5_1(Nasi)"/>
      <sheetName val="F5_2(Nasi)"/>
      <sheetName val="F5_3(Nasi)"/>
      <sheetName val="F5_4(Nasi)"/>
      <sheetName val="F2_1(Uran)"/>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3(PuneHydro)"/>
      <sheetName val="F5_4(PuneHydro)"/>
      <sheetName val="F5_3(NasikHydro)"/>
      <sheetName val="F5_4(NasikHydro)"/>
      <sheetName val="F5_3(Koyna)"/>
      <sheetName val="F5_4(Koyna)"/>
    </sheetNames>
    <sheetDataSet>
      <sheetData sheetId="0">
        <row r="4">
          <cell r="B4">
            <v>7.8600000000000003E-2</v>
          </cell>
        </row>
        <row r="5">
          <cell r="B5">
            <v>7.8600000000000003E-2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58"/>
  <sheetViews>
    <sheetView showGridLines="0" tabSelected="1" view="pageBreakPreview" zoomScale="80" zoomScaleNormal="80" zoomScaleSheetLayoutView="80" workbookViewId="0">
      <selection activeCell="A4" sqref="A4"/>
    </sheetView>
  </sheetViews>
  <sheetFormatPr defaultColWidth="9.36328125" defaultRowHeight="14" x14ac:dyDescent="0.25"/>
  <cols>
    <col min="1" max="1" width="6.36328125" style="13" customWidth="1"/>
    <col min="2" max="2" width="9.36328125" style="13" customWidth="1"/>
    <col min="3" max="3" width="75.6328125" style="13" customWidth="1"/>
    <col min="4" max="4" width="17.6328125" style="13" customWidth="1"/>
    <col min="5" max="5" width="20.6328125" style="13" customWidth="1"/>
    <col min="6" max="14" width="18.6328125" style="13" customWidth="1"/>
    <col min="15" max="16384" width="9.36328125" style="13"/>
  </cols>
  <sheetData>
    <row r="2" spans="2:14" ht="17.5" x14ac:dyDescent="0.25">
      <c r="B2" s="1238" t="s">
        <v>810</v>
      </c>
      <c r="C2" s="1239"/>
      <c r="D2" s="1239"/>
      <c r="E2" s="29"/>
      <c r="F2" s="29"/>
      <c r="G2" s="29"/>
      <c r="H2" s="29"/>
      <c r="I2" s="29"/>
      <c r="J2" s="29"/>
      <c r="K2" s="29"/>
      <c r="L2" s="29"/>
      <c r="M2" s="29"/>
      <c r="N2" s="29"/>
    </row>
    <row r="3" spans="2:14" s="5" customFormat="1" ht="15.5" customHeight="1" x14ac:dyDescent="0.3">
      <c r="B3" s="1240" t="s">
        <v>989</v>
      </c>
      <c r="C3" s="1241"/>
      <c r="D3" s="1241"/>
      <c r="E3" s="29"/>
      <c r="F3" s="29"/>
      <c r="G3" s="29"/>
      <c r="H3" s="29"/>
      <c r="I3" s="29"/>
      <c r="J3" s="29"/>
      <c r="K3" s="29"/>
      <c r="L3" s="29"/>
      <c r="M3" s="29"/>
      <c r="N3" s="29"/>
    </row>
    <row r="4" spans="2:14" ht="15.5" x14ac:dyDescent="0.25">
      <c r="B4" s="30"/>
      <c r="C4" s="30"/>
      <c r="D4" s="30"/>
      <c r="E4" s="30"/>
      <c r="F4" s="30"/>
      <c r="G4" s="30"/>
      <c r="H4" s="30"/>
      <c r="I4" s="30"/>
      <c r="J4" s="30"/>
      <c r="K4" s="30"/>
      <c r="L4" s="30"/>
      <c r="M4" s="30"/>
      <c r="N4" s="30"/>
    </row>
    <row r="5" spans="2:14" ht="15.5" x14ac:dyDescent="0.25">
      <c r="B5" s="30"/>
      <c r="C5" s="30"/>
      <c r="D5" s="30"/>
      <c r="E5" s="30"/>
      <c r="F5" s="30"/>
      <c r="G5" s="30"/>
      <c r="H5" s="30"/>
      <c r="I5" s="30"/>
      <c r="J5" s="30"/>
      <c r="K5" s="30"/>
      <c r="L5" s="30"/>
      <c r="M5" s="31"/>
      <c r="N5" s="30"/>
    </row>
    <row r="6" spans="2:14" x14ac:dyDescent="0.25">
      <c r="B6" s="1242" t="s">
        <v>343</v>
      </c>
      <c r="C6" s="1245" t="s">
        <v>15</v>
      </c>
      <c r="D6" s="1245" t="s">
        <v>5</v>
      </c>
    </row>
    <row r="7" spans="2:14" x14ac:dyDescent="0.25">
      <c r="B7" s="1243"/>
      <c r="C7" s="1245"/>
      <c r="D7" s="1245"/>
    </row>
    <row r="8" spans="2:14" x14ac:dyDescent="0.25">
      <c r="B8" s="1244"/>
      <c r="C8" s="1246"/>
      <c r="D8" s="1246"/>
    </row>
    <row r="9" spans="2:14" ht="15.5" x14ac:dyDescent="0.25">
      <c r="B9" s="125">
        <v>1</v>
      </c>
      <c r="C9" s="124" t="s">
        <v>53</v>
      </c>
      <c r="D9" s="863" t="s">
        <v>13</v>
      </c>
    </row>
    <row r="10" spans="2:14" ht="15.5" x14ac:dyDescent="0.25">
      <c r="B10" s="125">
        <f>B9+1</f>
        <v>2</v>
      </c>
      <c r="C10" s="124" t="s">
        <v>376</v>
      </c>
      <c r="D10" s="863" t="s">
        <v>377</v>
      </c>
    </row>
    <row r="11" spans="2:14" ht="15.5" x14ac:dyDescent="0.25">
      <c r="B11" s="125">
        <f>B10+1</f>
        <v>3</v>
      </c>
      <c r="C11" s="124" t="s">
        <v>395</v>
      </c>
      <c r="D11" s="863" t="s">
        <v>55</v>
      </c>
    </row>
    <row r="12" spans="2:14" ht="15.5" x14ac:dyDescent="0.25">
      <c r="B12" s="125">
        <f>B11+1</f>
        <v>4</v>
      </c>
      <c r="C12" s="124" t="s">
        <v>54</v>
      </c>
      <c r="D12" s="863" t="s">
        <v>56</v>
      </c>
    </row>
    <row r="13" spans="2:14" ht="15.5" x14ac:dyDescent="0.25">
      <c r="B13" s="125">
        <f>B12+1</f>
        <v>5</v>
      </c>
      <c r="C13" s="124" t="s">
        <v>309</v>
      </c>
      <c r="D13" s="863" t="s">
        <v>58</v>
      </c>
    </row>
    <row r="14" spans="2:14" ht="15.5" x14ac:dyDescent="0.25">
      <c r="B14" s="125">
        <f t="shared" ref="B14:B41" si="0">B13+1</f>
        <v>6</v>
      </c>
      <c r="C14" s="124" t="s">
        <v>57</v>
      </c>
      <c r="D14" s="863" t="s">
        <v>60</v>
      </c>
    </row>
    <row r="15" spans="2:14" ht="15.5" x14ac:dyDescent="0.25">
      <c r="B15" s="125">
        <f t="shared" si="0"/>
        <v>7</v>
      </c>
      <c r="C15" s="124" t="s">
        <v>59</v>
      </c>
      <c r="D15" s="863" t="s">
        <v>62</v>
      </c>
    </row>
    <row r="16" spans="2:14" ht="15.5" x14ac:dyDescent="0.25">
      <c r="B16" s="125">
        <f t="shared" si="0"/>
        <v>8</v>
      </c>
      <c r="C16" s="126" t="s">
        <v>362</v>
      </c>
      <c r="D16" s="863" t="s">
        <v>64</v>
      </c>
    </row>
    <row r="17" spans="2:4" ht="15.5" x14ac:dyDescent="0.25">
      <c r="B17" s="125">
        <f t="shared" si="0"/>
        <v>9</v>
      </c>
      <c r="C17" s="126" t="s">
        <v>61</v>
      </c>
      <c r="D17" s="863" t="s">
        <v>361</v>
      </c>
    </row>
    <row r="18" spans="2:4" ht="15.5" x14ac:dyDescent="0.25">
      <c r="B18" s="125">
        <f t="shared" si="0"/>
        <v>10</v>
      </c>
      <c r="C18" s="124" t="s">
        <v>63</v>
      </c>
      <c r="D18" s="863" t="s">
        <v>394</v>
      </c>
    </row>
    <row r="19" spans="2:4" ht="15.5" x14ac:dyDescent="0.25">
      <c r="B19" s="125">
        <f t="shared" si="0"/>
        <v>11</v>
      </c>
      <c r="C19" s="126" t="s">
        <v>65</v>
      </c>
      <c r="D19" s="863" t="s">
        <v>40</v>
      </c>
    </row>
    <row r="20" spans="2:4" ht="15.5" x14ac:dyDescent="0.25">
      <c r="B20" s="125">
        <f t="shared" si="0"/>
        <v>12</v>
      </c>
      <c r="C20" s="126" t="s">
        <v>667</v>
      </c>
      <c r="D20" s="863" t="s">
        <v>66</v>
      </c>
    </row>
    <row r="21" spans="2:4" ht="15.5" x14ac:dyDescent="0.25">
      <c r="B21" s="125">
        <f t="shared" si="0"/>
        <v>13</v>
      </c>
      <c r="C21" s="126" t="s">
        <v>177</v>
      </c>
      <c r="D21" s="863" t="s">
        <v>67</v>
      </c>
    </row>
    <row r="22" spans="2:4" ht="15.5" x14ac:dyDescent="0.25">
      <c r="B22" s="125">
        <f t="shared" si="0"/>
        <v>14</v>
      </c>
      <c r="C22" s="126" t="s">
        <v>665</v>
      </c>
      <c r="D22" s="863" t="s">
        <v>68</v>
      </c>
    </row>
    <row r="23" spans="2:4" ht="15.5" x14ac:dyDescent="0.25">
      <c r="B23" s="125">
        <f t="shared" si="0"/>
        <v>15</v>
      </c>
      <c r="C23" s="124" t="s">
        <v>666</v>
      </c>
      <c r="D23" s="863" t="s">
        <v>69</v>
      </c>
    </row>
    <row r="24" spans="2:4" ht="15.5" x14ac:dyDescent="0.25">
      <c r="B24" s="125">
        <f t="shared" si="0"/>
        <v>16</v>
      </c>
      <c r="C24" s="124" t="s">
        <v>497</v>
      </c>
      <c r="D24" s="863" t="s">
        <v>41</v>
      </c>
    </row>
    <row r="25" spans="2:4" ht="15.5" x14ac:dyDescent="0.25">
      <c r="B25" s="125">
        <f t="shared" si="0"/>
        <v>17</v>
      </c>
      <c r="C25" s="124" t="s">
        <v>14</v>
      </c>
      <c r="D25" s="863" t="s">
        <v>400</v>
      </c>
    </row>
    <row r="26" spans="2:4" ht="15.5" x14ac:dyDescent="0.25">
      <c r="B26" s="125">
        <f t="shared" si="0"/>
        <v>18</v>
      </c>
      <c r="C26" s="124" t="s">
        <v>310</v>
      </c>
      <c r="D26" s="863" t="s">
        <v>401</v>
      </c>
    </row>
    <row r="27" spans="2:4" ht="15.5" x14ac:dyDescent="0.25">
      <c r="B27" s="125">
        <f t="shared" si="0"/>
        <v>19</v>
      </c>
      <c r="C27" s="124" t="s">
        <v>48</v>
      </c>
      <c r="D27" s="863" t="s">
        <v>498</v>
      </c>
    </row>
    <row r="28" spans="2:4" ht="15.5" x14ac:dyDescent="0.25">
      <c r="B28" s="125">
        <f t="shared" si="0"/>
        <v>20</v>
      </c>
      <c r="C28" s="124" t="s">
        <v>1364</v>
      </c>
      <c r="D28" s="863" t="s">
        <v>70</v>
      </c>
    </row>
    <row r="29" spans="2:4" ht="46.5" x14ac:dyDescent="0.25">
      <c r="B29" s="125">
        <f t="shared" si="0"/>
        <v>21</v>
      </c>
      <c r="C29" s="864" t="s">
        <v>1365</v>
      </c>
      <c r="D29" s="863" t="s">
        <v>1366</v>
      </c>
    </row>
    <row r="30" spans="2:4" ht="15.5" x14ac:dyDescent="0.25">
      <c r="B30" s="125">
        <f t="shared" si="0"/>
        <v>22</v>
      </c>
      <c r="C30" s="124" t="s">
        <v>1367</v>
      </c>
      <c r="D30" s="863" t="s">
        <v>1368</v>
      </c>
    </row>
    <row r="31" spans="2:4" ht="15.5" x14ac:dyDescent="0.25">
      <c r="B31" s="125">
        <f t="shared" si="0"/>
        <v>23</v>
      </c>
      <c r="C31" s="126" t="s">
        <v>33</v>
      </c>
      <c r="D31" s="863" t="s">
        <v>71</v>
      </c>
    </row>
    <row r="32" spans="2:4" ht="15.5" x14ac:dyDescent="0.25">
      <c r="B32" s="125">
        <f t="shared" si="0"/>
        <v>24</v>
      </c>
      <c r="C32" s="124" t="s">
        <v>42</v>
      </c>
      <c r="D32" s="863" t="s">
        <v>73</v>
      </c>
    </row>
    <row r="33" spans="2:4" ht="15.5" x14ac:dyDescent="0.25">
      <c r="B33" s="125">
        <f t="shared" si="0"/>
        <v>25</v>
      </c>
      <c r="C33" s="124" t="s">
        <v>72</v>
      </c>
      <c r="D33" s="863" t="s">
        <v>74</v>
      </c>
    </row>
    <row r="34" spans="2:4" ht="15.5" x14ac:dyDescent="0.25">
      <c r="B34" s="125">
        <f t="shared" si="0"/>
        <v>26</v>
      </c>
      <c r="C34" s="126" t="s">
        <v>691</v>
      </c>
      <c r="D34" s="863" t="s">
        <v>75</v>
      </c>
    </row>
    <row r="35" spans="2:4" ht="15.5" x14ac:dyDescent="0.25">
      <c r="B35" s="125">
        <f t="shared" si="0"/>
        <v>27</v>
      </c>
      <c r="C35" s="263" t="s">
        <v>445</v>
      </c>
      <c r="D35" s="863" t="s">
        <v>311</v>
      </c>
    </row>
    <row r="36" spans="2:4" ht="15.5" x14ac:dyDescent="0.25">
      <c r="B36" s="125">
        <f t="shared" si="0"/>
        <v>28</v>
      </c>
      <c r="C36" s="126" t="s">
        <v>313</v>
      </c>
      <c r="D36" s="863" t="s">
        <v>312</v>
      </c>
    </row>
    <row r="37" spans="2:4" ht="15.5" x14ac:dyDescent="0.25">
      <c r="B37" s="125">
        <f t="shared" si="0"/>
        <v>29</v>
      </c>
      <c r="C37" s="124" t="s">
        <v>451</v>
      </c>
      <c r="D37" s="863" t="s">
        <v>444</v>
      </c>
    </row>
    <row r="38" spans="2:4" ht="15.5" x14ac:dyDescent="0.25">
      <c r="B38" s="125">
        <f t="shared" si="0"/>
        <v>30</v>
      </c>
      <c r="C38" s="124" t="s">
        <v>323</v>
      </c>
      <c r="D38" s="863" t="s">
        <v>76</v>
      </c>
    </row>
    <row r="39" spans="2:4" ht="15.5" x14ac:dyDescent="0.25">
      <c r="B39" s="125">
        <f t="shared" si="0"/>
        <v>31</v>
      </c>
      <c r="C39" s="124" t="s">
        <v>314</v>
      </c>
      <c r="D39" s="863" t="s">
        <v>77</v>
      </c>
    </row>
    <row r="40" spans="2:4" ht="15.5" x14ac:dyDescent="0.25">
      <c r="B40" s="125">
        <f t="shared" si="0"/>
        <v>32</v>
      </c>
      <c r="C40" s="124" t="s">
        <v>88</v>
      </c>
      <c r="D40" s="863" t="s">
        <v>324</v>
      </c>
    </row>
    <row r="41" spans="2:4" ht="15.5" x14ac:dyDescent="0.25">
      <c r="B41" s="125">
        <f t="shared" si="0"/>
        <v>33</v>
      </c>
      <c r="C41" s="124" t="s">
        <v>315</v>
      </c>
      <c r="D41" s="863" t="s">
        <v>352</v>
      </c>
    </row>
    <row r="42" spans="2:4" ht="15.5" x14ac:dyDescent="0.25">
      <c r="B42" s="865"/>
      <c r="C42" s="866" t="s">
        <v>1369</v>
      </c>
      <c r="D42" s="867"/>
    </row>
    <row r="43" spans="2:4" ht="15.5" x14ac:dyDescent="0.25">
      <c r="B43" s="125">
        <f>B41+1</f>
        <v>34</v>
      </c>
      <c r="C43" s="124" t="s">
        <v>1370</v>
      </c>
      <c r="D43" s="863" t="s">
        <v>1371</v>
      </c>
    </row>
    <row r="44" spans="2:4" ht="15.5" x14ac:dyDescent="0.25">
      <c r="B44" s="125">
        <f>B43+1</f>
        <v>35</v>
      </c>
      <c r="C44" s="124" t="s">
        <v>1372</v>
      </c>
      <c r="D44" s="863" t="s">
        <v>1373</v>
      </c>
    </row>
    <row r="45" spans="2:4" ht="15.5" x14ac:dyDescent="0.25">
      <c r="B45" s="125">
        <f>B44+1</f>
        <v>36</v>
      </c>
      <c r="C45" s="124" t="s">
        <v>1374</v>
      </c>
      <c r="D45" s="863" t="s">
        <v>1375</v>
      </c>
    </row>
    <row r="46" spans="2:4" ht="15.5" x14ac:dyDescent="0.25">
      <c r="B46" s="125">
        <f t="shared" ref="B46:B55" si="1">B45+1</f>
        <v>37</v>
      </c>
      <c r="C46" s="124" t="s">
        <v>1376</v>
      </c>
      <c r="D46" s="863" t="s">
        <v>1377</v>
      </c>
    </row>
    <row r="47" spans="2:4" ht="15.5" x14ac:dyDescent="0.25">
      <c r="B47" s="125">
        <f t="shared" si="1"/>
        <v>38</v>
      </c>
      <c r="C47" s="124" t="s">
        <v>1378</v>
      </c>
      <c r="D47" s="863" t="s">
        <v>1379</v>
      </c>
    </row>
    <row r="48" spans="2:4" ht="15.5" x14ac:dyDescent="0.25">
      <c r="B48" s="125">
        <f t="shared" si="1"/>
        <v>39</v>
      </c>
      <c r="C48" s="124" t="s">
        <v>1380</v>
      </c>
      <c r="D48" s="863" t="s">
        <v>1381</v>
      </c>
    </row>
    <row r="49" spans="2:4" ht="15.5" x14ac:dyDescent="0.25">
      <c r="B49" s="125">
        <f t="shared" si="1"/>
        <v>40</v>
      </c>
      <c r="C49" s="124" t="s">
        <v>1382</v>
      </c>
      <c r="D49" s="863" t="s">
        <v>1383</v>
      </c>
    </row>
    <row r="50" spans="2:4" ht="15.5" x14ac:dyDescent="0.25">
      <c r="B50" s="125">
        <f t="shared" si="1"/>
        <v>41</v>
      </c>
      <c r="C50" s="124" t="s">
        <v>1384</v>
      </c>
      <c r="D50" s="863" t="s">
        <v>1385</v>
      </c>
    </row>
    <row r="51" spans="2:4" ht="15.5" x14ac:dyDescent="0.25">
      <c r="B51" s="125">
        <f t="shared" si="1"/>
        <v>42</v>
      </c>
      <c r="C51" s="124" t="s">
        <v>1386</v>
      </c>
      <c r="D51" s="863" t="s">
        <v>1387</v>
      </c>
    </row>
    <row r="52" spans="2:4" ht="15.5" x14ac:dyDescent="0.25">
      <c r="B52" s="125">
        <f t="shared" si="1"/>
        <v>43</v>
      </c>
      <c r="C52" s="323" t="s">
        <v>1388</v>
      </c>
      <c r="D52" s="324" t="s">
        <v>1389</v>
      </c>
    </row>
    <row r="53" spans="2:4" ht="15.5" x14ac:dyDescent="0.25">
      <c r="B53" s="125">
        <f t="shared" si="1"/>
        <v>44</v>
      </c>
      <c r="C53" s="323" t="s">
        <v>1390</v>
      </c>
      <c r="D53" s="324" t="s">
        <v>1391</v>
      </c>
    </row>
    <row r="54" spans="2:4" ht="15.5" x14ac:dyDescent="0.25">
      <c r="B54" s="125">
        <f t="shared" si="1"/>
        <v>45</v>
      </c>
      <c r="C54" s="323" t="s">
        <v>569</v>
      </c>
      <c r="D54" s="324" t="s">
        <v>570</v>
      </c>
    </row>
    <row r="55" spans="2:4" ht="15.5" x14ac:dyDescent="0.25">
      <c r="B55" s="868">
        <f t="shared" si="1"/>
        <v>46</v>
      </c>
      <c r="C55" s="869" t="s">
        <v>642</v>
      </c>
      <c r="D55" s="870" t="s">
        <v>1392</v>
      </c>
    </row>
    <row r="56" spans="2:4" ht="15.5" x14ac:dyDescent="0.25">
      <c r="B56" s="125">
        <f>B55+1</f>
        <v>47</v>
      </c>
      <c r="C56" s="323" t="s">
        <v>1393</v>
      </c>
      <c r="D56" s="324" t="s">
        <v>1394</v>
      </c>
    </row>
    <row r="57" spans="2:4" x14ac:dyDescent="0.25">
      <c r="B57" s="101">
        <v>48</v>
      </c>
      <c r="C57" s="23" t="s">
        <v>1395</v>
      </c>
      <c r="D57" s="23" t="s">
        <v>1396</v>
      </c>
    </row>
    <row r="58" spans="2:4" x14ac:dyDescent="0.25">
      <c r="B58" s="325" t="s">
        <v>1397</v>
      </c>
    </row>
  </sheetData>
  <mergeCells count="5">
    <mergeCell ref="B2:D2"/>
    <mergeCell ref="B3:D3"/>
    <mergeCell ref="B6:B8"/>
    <mergeCell ref="C6:C8"/>
    <mergeCell ref="D6:D8"/>
  </mergeCells>
  <phoneticPr fontId="21" type="noConversion"/>
  <pageMargins left="0.55000000000000004" right="0.23622047244094491" top="1.1023622047244095" bottom="0.98425196850393704" header="0.23622047244094491" footer="0.23622047244094491"/>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N45"/>
  <sheetViews>
    <sheetView showGridLines="0" view="pageBreakPreview" topLeftCell="A17" zoomScale="90" zoomScaleNormal="80" zoomScaleSheetLayoutView="90" workbookViewId="0">
      <selection activeCell="E29" sqref="E29"/>
    </sheetView>
  </sheetViews>
  <sheetFormatPr defaultColWidth="9.36328125" defaultRowHeight="14" x14ac:dyDescent="0.3"/>
  <cols>
    <col min="1" max="1" width="3.36328125" style="5" customWidth="1"/>
    <col min="2" max="2" width="8.36328125" style="5" customWidth="1"/>
    <col min="3" max="3" width="43.6328125" style="5" customWidth="1"/>
    <col min="4" max="5" width="15.6328125" style="5" customWidth="1"/>
    <col min="6" max="6" width="18.36328125" style="5" customWidth="1"/>
    <col min="7" max="7" width="15.6328125" style="5" customWidth="1"/>
    <col min="8" max="8" width="18" style="5" customWidth="1"/>
    <col min="9" max="9" width="15.6328125" style="5" customWidth="1"/>
    <col min="10" max="10" width="17.6328125" style="5" customWidth="1"/>
    <col min="11" max="11" width="15.6328125" style="5" customWidth="1"/>
    <col min="12" max="12" width="19" style="5" customWidth="1"/>
    <col min="13" max="13" width="15.6328125" style="5" customWidth="1"/>
    <col min="14" max="14" width="18.36328125" style="5" customWidth="1"/>
    <col min="15" max="16384" width="9.36328125" style="5"/>
  </cols>
  <sheetData>
    <row r="2" spans="2:14" x14ac:dyDescent="0.3">
      <c r="B2" s="1249" t="str">
        <f>Index!B2</f>
        <v xml:space="preserve">      Maharashtra State Power Generation Company Ltd.</v>
      </c>
      <c r="C2" s="1250"/>
      <c r="D2" s="1250"/>
      <c r="E2" s="1250"/>
      <c r="F2" s="1250"/>
      <c r="G2" s="1250"/>
      <c r="H2" s="1250"/>
      <c r="I2" s="1250"/>
      <c r="J2" s="1250"/>
      <c r="K2" s="1250"/>
      <c r="L2" s="1250"/>
      <c r="M2" s="1250"/>
    </row>
    <row r="3" spans="2:14" x14ac:dyDescent="0.3">
      <c r="B3" s="1249" t="str">
        <f>Index!B3</f>
        <v>MYT Petition Formats for Bhira</v>
      </c>
      <c r="C3" s="1250"/>
      <c r="D3" s="1250"/>
      <c r="E3" s="1250"/>
      <c r="F3" s="1250"/>
      <c r="G3" s="1250"/>
      <c r="H3" s="1250"/>
      <c r="I3" s="1250"/>
      <c r="J3" s="1250"/>
      <c r="K3" s="1250"/>
      <c r="L3" s="1250"/>
      <c r="M3" s="1250"/>
    </row>
    <row r="4" spans="2:14" x14ac:dyDescent="0.3">
      <c r="B4" s="1251" t="s">
        <v>393</v>
      </c>
      <c r="C4" s="1250"/>
      <c r="D4" s="1250"/>
      <c r="E4" s="1250"/>
      <c r="F4" s="1250"/>
      <c r="G4" s="1250"/>
      <c r="H4" s="1250"/>
      <c r="I4" s="1250"/>
      <c r="J4" s="1250"/>
      <c r="K4" s="1250"/>
      <c r="L4" s="1250"/>
      <c r="M4" s="1250"/>
    </row>
    <row r="6" spans="2:14" x14ac:dyDescent="0.3">
      <c r="B6" s="6" t="s">
        <v>727</v>
      </c>
    </row>
    <row r="7" spans="2:14" x14ac:dyDescent="0.3">
      <c r="B7" s="52"/>
      <c r="C7" s="16"/>
      <c r="D7" s="17"/>
      <c r="E7" s="17"/>
      <c r="F7" s="21" t="s">
        <v>10</v>
      </c>
      <c r="G7" s="17"/>
      <c r="H7" s="17"/>
      <c r="I7" s="17"/>
      <c r="J7" s="17"/>
      <c r="K7" s="17"/>
      <c r="L7" s="17"/>
      <c r="M7" s="17"/>
      <c r="N7" s="17"/>
    </row>
    <row r="8" spans="2:14" s="34" customFormat="1" ht="15.75" customHeight="1" x14ac:dyDescent="0.3">
      <c r="B8" s="1333" t="s">
        <v>343</v>
      </c>
      <c r="C8" s="1304" t="s">
        <v>37</v>
      </c>
      <c r="D8" s="1304" t="s">
        <v>153</v>
      </c>
      <c r="E8" s="1259" t="s">
        <v>519</v>
      </c>
      <c r="F8" s="1261"/>
      <c r="G8" s="1259" t="s">
        <v>520</v>
      </c>
      <c r="H8" s="1261"/>
      <c r="I8" s="1259" t="s">
        <v>521</v>
      </c>
      <c r="J8" s="1261"/>
    </row>
    <row r="9" spans="2:14" s="34" customFormat="1" ht="26.25" customHeight="1" x14ac:dyDescent="0.3">
      <c r="B9" s="1334"/>
      <c r="C9" s="1305"/>
      <c r="D9" s="1305"/>
      <c r="E9" s="270" t="s">
        <v>974</v>
      </c>
      <c r="F9" s="291" t="s">
        <v>975</v>
      </c>
      <c r="G9" s="599" t="s">
        <v>974</v>
      </c>
      <c r="H9" s="601" t="s">
        <v>975</v>
      </c>
      <c r="I9" s="599" t="s">
        <v>974</v>
      </c>
      <c r="J9" s="601" t="s">
        <v>620</v>
      </c>
    </row>
    <row r="10" spans="2:14" s="6" customFormat="1" x14ac:dyDescent="0.3">
      <c r="B10" s="141">
        <v>1</v>
      </c>
      <c r="C10" s="58" t="s">
        <v>386</v>
      </c>
      <c r="D10" s="357">
        <v>1</v>
      </c>
      <c r="E10" s="436"/>
      <c r="F10" s="437">
        <f>('F1'!$F$13+'F1'!$F$14+'F1'!$F$23)/12*$D$10</f>
        <v>0.55860368664842586</v>
      </c>
      <c r="G10" s="436"/>
      <c r="H10" s="437">
        <f>('F1'!$J$13+'F1'!$J$14+'F1'!$J$23)/12*$D$10</f>
        <v>0.65594285410321673</v>
      </c>
      <c r="I10" s="436"/>
      <c r="J10" s="437">
        <f>('F1'!$N$13+'F1'!$N$14+'F1'!$N$23)/12*$D$10</f>
        <v>0.68461576031776072</v>
      </c>
    </row>
    <row r="11" spans="2:14" s="6" customFormat="1" x14ac:dyDescent="0.3">
      <c r="B11" s="141">
        <v>2</v>
      </c>
      <c r="C11" s="58" t="s">
        <v>157</v>
      </c>
      <c r="D11" s="438">
        <v>0.01</v>
      </c>
      <c r="E11" s="436"/>
      <c r="F11" s="437">
        <f>'F5'!D31*$D$11</f>
        <v>3.2316195473669838E-2</v>
      </c>
      <c r="G11" s="436"/>
      <c r="H11" s="437">
        <f>'F5'!I31*$D$11</f>
        <v>3.2316195473669838E-2</v>
      </c>
      <c r="I11" s="436"/>
      <c r="J11" s="437">
        <f>'F5'!N31*$D$11</f>
        <v>3.4074575473669842E-2</v>
      </c>
    </row>
    <row r="12" spans="2:14" s="6" customFormat="1" x14ac:dyDescent="0.3">
      <c r="B12" s="141">
        <v>3</v>
      </c>
      <c r="C12" s="58" t="s">
        <v>158</v>
      </c>
      <c r="D12" s="356">
        <v>45</v>
      </c>
      <c r="E12" s="436"/>
      <c r="F12" s="419">
        <f>('F1'!G30-'F1'!G13+'F1'!F13)/365*D12</f>
        <v>1.1791708628552193</v>
      </c>
      <c r="G12" s="436"/>
      <c r="H12" s="419">
        <f>('F1'!K30-'F1'!K13+'F1'!J13)/366*69</f>
        <v>1.1237174007593889</v>
      </c>
      <c r="I12" s="436"/>
      <c r="J12" s="419">
        <f ca="1">('F1'!Q30-'F1'!Q13+'F1'!N13)/365*75</f>
        <v>1.2295678177978104</v>
      </c>
    </row>
    <row r="13" spans="2:14" x14ac:dyDescent="0.3">
      <c r="B13" s="141">
        <v>4</v>
      </c>
      <c r="C13" s="143" t="s">
        <v>159</v>
      </c>
      <c r="D13" s="361"/>
      <c r="E13" s="436"/>
      <c r="F13" s="419">
        <f>SUM(F10:F12)</f>
        <v>1.7700907449773151</v>
      </c>
      <c r="G13" s="436"/>
      <c r="H13" s="419">
        <f>SUM(H10:H12)</f>
        <v>1.8119764503362754</v>
      </c>
      <c r="I13" s="436"/>
      <c r="J13" s="419">
        <f ca="1">SUM(J10:J12)</f>
        <v>1.9482581535892409</v>
      </c>
    </row>
    <row r="14" spans="2:14" x14ac:dyDescent="0.3">
      <c r="B14" s="10"/>
      <c r="C14" s="9"/>
      <c r="D14" s="361"/>
      <c r="E14" s="436"/>
      <c r="F14" s="419"/>
      <c r="G14" s="436"/>
      <c r="H14" s="419"/>
      <c r="I14" s="436"/>
      <c r="J14" s="419"/>
    </row>
    <row r="15" spans="2:14" ht="14" customHeight="1" x14ac:dyDescent="0.3">
      <c r="B15" s="144">
        <v>5</v>
      </c>
      <c r="C15" s="59" t="s">
        <v>160</v>
      </c>
      <c r="D15" s="361"/>
      <c r="E15" s="436"/>
      <c r="F15" s="419"/>
      <c r="G15" s="436"/>
      <c r="H15" s="419"/>
      <c r="I15" s="436"/>
      <c r="J15" s="419"/>
    </row>
    <row r="16" spans="2:14" s="1" customFormat="1" ht="17.25" customHeight="1" x14ac:dyDescent="0.3">
      <c r="B16" s="145">
        <v>6</v>
      </c>
      <c r="C16" s="58" t="s">
        <v>388</v>
      </c>
      <c r="D16" s="361"/>
      <c r="E16" s="572">
        <v>9.4500000000000001E-2</v>
      </c>
      <c r="F16" s="519">
        <v>9.2987671232876712E-2</v>
      </c>
      <c r="G16" s="572"/>
      <c r="H16" s="519">
        <v>0.10065163934426231</v>
      </c>
      <c r="I16" s="572"/>
      <c r="J16" s="519">
        <v>0.1045</v>
      </c>
    </row>
    <row r="17" spans="2:12" s="1" customFormat="1" ht="15" x14ac:dyDescent="0.3">
      <c r="B17" s="141">
        <v>7</v>
      </c>
      <c r="C17" s="59" t="s">
        <v>86</v>
      </c>
      <c r="D17" s="361"/>
      <c r="E17" s="573">
        <v>0.12906257980594293</v>
      </c>
      <c r="F17" s="640">
        <f>F13*F16</f>
        <v>0.16459661624630839</v>
      </c>
      <c r="G17" s="573">
        <v>8.4949578083257815E-2</v>
      </c>
      <c r="H17" s="640">
        <f>H13*H16</f>
        <v>0.18237840017954343</v>
      </c>
      <c r="I17" s="573">
        <v>9.5451890926093907E-2</v>
      </c>
      <c r="J17" s="939">
        <f ca="1">J13*J16</f>
        <v>0.20359297705007567</v>
      </c>
    </row>
    <row r="18" spans="2:12" s="1" customFormat="1" x14ac:dyDescent="0.3">
      <c r="B18" s="141"/>
      <c r="C18" s="59"/>
      <c r="D18" s="361"/>
      <c r="E18" s="436"/>
      <c r="F18" s="436"/>
      <c r="G18" s="436"/>
      <c r="H18" s="436"/>
      <c r="I18" s="436"/>
      <c r="J18" s="436"/>
    </row>
    <row r="19" spans="2:12" s="1" customFormat="1" x14ac:dyDescent="0.3">
      <c r="B19" s="167">
        <v>8</v>
      </c>
      <c r="C19" s="59" t="s">
        <v>499</v>
      </c>
      <c r="D19" s="361"/>
      <c r="E19" s="436"/>
      <c r="F19" s="397">
        <v>0.47348495311625605</v>
      </c>
      <c r="G19" s="436"/>
      <c r="H19" s="397">
        <v>0.39060469740979764</v>
      </c>
      <c r="I19" s="436"/>
      <c r="J19" s="482"/>
    </row>
    <row r="20" spans="2:12" s="1" customFormat="1" x14ac:dyDescent="0.3">
      <c r="B20" s="6" t="s">
        <v>169</v>
      </c>
      <c r="C20" s="35"/>
    </row>
    <row r="21" spans="2:12" s="1" customFormat="1" x14ac:dyDescent="0.3">
      <c r="B21" s="5">
        <v>1</v>
      </c>
      <c r="C21" s="7" t="s">
        <v>731</v>
      </c>
    </row>
    <row r="22" spans="2:12" s="1" customFormat="1" x14ac:dyDescent="0.3">
      <c r="B22" s="5">
        <v>2</v>
      </c>
      <c r="C22" s="7" t="s">
        <v>463</v>
      </c>
    </row>
    <row r="23" spans="2:12" s="1" customFormat="1" x14ac:dyDescent="0.3">
      <c r="B23" s="5">
        <v>3</v>
      </c>
      <c r="C23" s="45" t="s">
        <v>168</v>
      </c>
    </row>
    <row r="24" spans="2:12" s="1" customFormat="1" x14ac:dyDescent="0.3">
      <c r="B24" s="5"/>
      <c r="C24" s="45"/>
    </row>
    <row r="25" spans="2:12" x14ac:dyDescent="0.3">
      <c r="B25" s="6" t="s">
        <v>941</v>
      </c>
    </row>
    <row r="26" spans="2:12" x14ac:dyDescent="0.3">
      <c r="B26" s="52"/>
      <c r="C26" s="16"/>
      <c r="D26" s="17"/>
      <c r="E26" s="17"/>
      <c r="F26" s="17"/>
      <c r="G26" s="17"/>
      <c r="H26" s="17"/>
    </row>
    <row r="27" spans="2:12" s="34" customFormat="1" ht="15.75" customHeight="1" x14ac:dyDescent="0.3">
      <c r="B27" s="1333" t="s">
        <v>343</v>
      </c>
      <c r="C27" s="1304" t="s">
        <v>37</v>
      </c>
      <c r="D27" s="1252" t="s">
        <v>387</v>
      </c>
      <c r="E27" s="600" t="s">
        <v>934</v>
      </c>
      <c r="F27" s="600" t="s">
        <v>935</v>
      </c>
      <c r="G27" s="600" t="s">
        <v>939</v>
      </c>
      <c r="H27" s="600" t="s">
        <v>936</v>
      </c>
      <c r="I27" s="601" t="s">
        <v>938</v>
      </c>
      <c r="J27" s="56"/>
      <c r="K27" s="1335"/>
      <c r="L27" s="1335"/>
    </row>
    <row r="28" spans="2:12" s="6" customFormat="1" ht="35" customHeight="1" x14ac:dyDescent="0.3">
      <c r="B28" s="1334"/>
      <c r="C28" s="1305"/>
      <c r="D28" s="1336"/>
      <c r="E28" s="601" t="s">
        <v>937</v>
      </c>
      <c r="F28" s="601" t="s">
        <v>937</v>
      </c>
      <c r="G28" s="601" t="s">
        <v>937</v>
      </c>
      <c r="H28" s="601" t="s">
        <v>937</v>
      </c>
      <c r="I28" s="601" t="s">
        <v>937</v>
      </c>
      <c r="J28" s="606"/>
      <c r="K28" s="624"/>
      <c r="L28" s="606"/>
    </row>
    <row r="29" spans="2:12" s="6" customFormat="1" x14ac:dyDescent="0.3">
      <c r="B29" s="141">
        <v>1</v>
      </c>
      <c r="C29" s="58" t="s">
        <v>386</v>
      </c>
      <c r="D29" s="357">
        <v>1</v>
      </c>
      <c r="E29" s="441">
        <f>('F3'!S17+'F10'!O15+'F1'!S14)/12*$D29</f>
        <v>0.76272056969824298</v>
      </c>
      <c r="F29" s="441">
        <f>('F3'!T17+'F10'!P15+'F1'!T14)/12*$D29</f>
        <v>0.79594888474910996</v>
      </c>
      <c r="G29" s="441">
        <f>('F3'!U17+'F10'!Q15+'F1'!U14)/12*$D29</f>
        <v>0.83062483262128728</v>
      </c>
      <c r="H29" s="441">
        <f>('F3'!V17+'F10'!R15+'F1'!V14)/12*$D29</f>
        <v>0.86681148123688079</v>
      </c>
      <c r="I29" s="441">
        <f>('F3'!W17+'F10'!S15+'F1'!W14)/12*$D29</f>
        <v>0.90457464615036542</v>
      </c>
      <c r="J29" s="625"/>
      <c r="K29" s="625"/>
      <c r="L29" s="625"/>
    </row>
    <row r="30" spans="2:12" s="6" customFormat="1" x14ac:dyDescent="0.3">
      <c r="B30" s="141">
        <v>2</v>
      </c>
      <c r="C30" s="58" t="s">
        <v>157</v>
      </c>
      <c r="D30" s="439">
        <v>0.01</v>
      </c>
      <c r="E30" s="441">
        <f>'F5 (T)'!S31*$D30</f>
        <v>4.7196175473669832E-2</v>
      </c>
      <c r="F30" s="441">
        <f>'F5 (T)'!D57*$D30</f>
        <v>6.9662842140336495E-2</v>
      </c>
      <c r="G30" s="441">
        <f>'F5 (T)'!I57*$D30</f>
        <v>6.9662842140336495E-2</v>
      </c>
      <c r="H30" s="441">
        <f>'F5 (T)'!N57*$D30</f>
        <v>7.966284214033649E-2</v>
      </c>
      <c r="I30" s="441">
        <f>'F5 (T)'!S57*$D30</f>
        <v>0.19072950880700315</v>
      </c>
      <c r="J30" s="372"/>
      <c r="K30" s="607"/>
      <c r="L30" s="372"/>
    </row>
    <row r="31" spans="2:12" x14ac:dyDescent="0.3">
      <c r="B31" s="141">
        <v>3</v>
      </c>
      <c r="C31" s="58" t="s">
        <v>732</v>
      </c>
      <c r="D31" s="356">
        <v>45</v>
      </c>
      <c r="E31" s="440">
        <f ca="1">'F1'!S30/365*$D31</f>
        <v>1.9576530563613483</v>
      </c>
      <c r="F31" s="440">
        <f ca="1">'F1'!T30/365*$D31</f>
        <v>2.0265996111774389</v>
      </c>
      <c r="G31" s="440">
        <f ca="1">'F1'!U30/366*$D31</f>
        <v>2.0772820771476335</v>
      </c>
      <c r="H31" s="440">
        <f ca="1">'F1'!V30/365*$D31</f>
        <v>2.2737219402842932</v>
      </c>
      <c r="I31" s="440">
        <f ca="1">'F1'!W30/365*$D31</f>
        <v>2.4311783493998007</v>
      </c>
      <c r="J31" s="372"/>
      <c r="K31" s="626"/>
      <c r="L31" s="372"/>
    </row>
    <row r="32" spans="2:12" x14ac:dyDescent="0.3">
      <c r="B32" s="141">
        <v>4</v>
      </c>
      <c r="C32" s="143" t="s">
        <v>159</v>
      </c>
      <c r="D32" s="142"/>
      <c r="E32" s="440">
        <f t="shared" ref="E32" ca="1" si="0">SUM(E29:E31)</f>
        <v>2.767569801533261</v>
      </c>
      <c r="F32" s="440">
        <f t="shared" ref="F32:I32" ca="1" si="1">SUM(F29:F31)</f>
        <v>2.8922113380668852</v>
      </c>
      <c r="G32" s="440">
        <f t="shared" ca="1" si="1"/>
        <v>2.9775697519092574</v>
      </c>
      <c r="H32" s="440">
        <f t="shared" ca="1" si="1"/>
        <v>3.2201962636615105</v>
      </c>
      <c r="I32" s="440">
        <f t="shared" ca="1" si="1"/>
        <v>3.526482504357169</v>
      </c>
      <c r="J32" s="372"/>
      <c r="K32" s="372"/>
      <c r="L32" s="372"/>
    </row>
    <row r="33" spans="2:12" ht="14" customHeight="1" x14ac:dyDescent="0.3">
      <c r="B33" s="10"/>
      <c r="C33" s="9"/>
      <c r="D33" s="142"/>
      <c r="E33" s="142"/>
      <c r="F33" s="142"/>
      <c r="G33" s="142"/>
      <c r="H33" s="142"/>
      <c r="I33" s="142"/>
      <c r="J33" s="61"/>
      <c r="K33" s="61"/>
      <c r="L33" s="61"/>
    </row>
    <row r="34" spans="2:12" s="1" customFormat="1" x14ac:dyDescent="0.3">
      <c r="B34" s="144">
        <v>5</v>
      </c>
      <c r="C34" s="59" t="s">
        <v>160</v>
      </c>
      <c r="D34" s="142"/>
      <c r="E34" s="142"/>
      <c r="F34" s="142"/>
      <c r="G34" s="142"/>
      <c r="H34" s="142"/>
      <c r="I34" s="142"/>
      <c r="J34" s="61"/>
      <c r="K34" s="61"/>
      <c r="L34" s="61"/>
    </row>
    <row r="35" spans="2:12" s="1" customFormat="1" x14ac:dyDescent="0.3">
      <c r="B35" s="159">
        <v>6</v>
      </c>
      <c r="C35" s="58" t="s">
        <v>388</v>
      </c>
      <c r="D35" s="142"/>
      <c r="E35" s="479">
        <v>0.1045</v>
      </c>
      <c r="F35" s="479">
        <v>0.1045</v>
      </c>
      <c r="G35" s="479">
        <v>0.1045</v>
      </c>
      <c r="H35" s="479">
        <v>0.1045</v>
      </c>
      <c r="I35" s="479">
        <v>0.1045</v>
      </c>
      <c r="J35" s="627"/>
      <c r="K35" s="627"/>
      <c r="L35" s="627"/>
    </row>
    <row r="36" spans="2:12" s="1" customFormat="1" x14ac:dyDescent="0.3">
      <c r="B36" s="141">
        <v>7</v>
      </c>
      <c r="C36" s="59" t="s">
        <v>86</v>
      </c>
      <c r="D36" s="9"/>
      <c r="E36" s="397">
        <f ca="1">E32*E35</f>
        <v>0.28921104426022576</v>
      </c>
      <c r="F36" s="397">
        <f t="shared" ref="F36:I36" ca="1" si="2">F32*F35</f>
        <v>0.30223608482798947</v>
      </c>
      <c r="G36" s="397">
        <f t="shared" ca="1" si="2"/>
        <v>0.31115603907451739</v>
      </c>
      <c r="H36" s="397">
        <f t="shared" ca="1" si="2"/>
        <v>0.33651050955262785</v>
      </c>
      <c r="I36" s="397">
        <f t="shared" ca="1" si="2"/>
        <v>0.36851742170532414</v>
      </c>
      <c r="J36" s="626"/>
      <c r="K36" s="628"/>
      <c r="L36" s="626"/>
    </row>
    <row r="37" spans="2:12" s="1" customFormat="1" x14ac:dyDescent="0.3">
      <c r="B37" s="141">
        <f t="shared" ref="B37" si="3">B36+1</f>
        <v>8</v>
      </c>
      <c r="C37" s="59" t="s">
        <v>931</v>
      </c>
      <c r="D37" s="9"/>
      <c r="E37" s="9">
        <v>0</v>
      </c>
      <c r="F37" s="9">
        <v>0</v>
      </c>
      <c r="G37" s="9">
        <v>0</v>
      </c>
      <c r="H37" s="9">
        <v>0</v>
      </c>
      <c r="I37" s="9">
        <v>0</v>
      </c>
      <c r="J37" s="626"/>
      <c r="K37" s="626"/>
      <c r="L37" s="626"/>
    </row>
    <row r="38" spans="2:12" s="1" customFormat="1" x14ac:dyDescent="0.3">
      <c r="B38" s="53" t="s">
        <v>169</v>
      </c>
      <c r="C38" s="7"/>
      <c r="D38" s="47"/>
      <c r="E38" s="47"/>
      <c r="F38" s="47"/>
      <c r="G38" s="11"/>
      <c r="H38" s="11"/>
      <c r="I38" s="7"/>
    </row>
    <row r="39" spans="2:12" s="1" customFormat="1" ht="18" customHeight="1" x14ac:dyDescent="0.3">
      <c r="B39" s="45" t="s">
        <v>168</v>
      </c>
      <c r="C39" s="43"/>
      <c r="D39" s="45"/>
      <c r="E39" s="45"/>
      <c r="F39" s="45"/>
      <c r="G39" s="45"/>
      <c r="H39" s="45"/>
      <c r="I39" s="7"/>
    </row>
    <row r="40" spans="2:12" s="1" customFormat="1" ht="13.5" customHeight="1" x14ac:dyDescent="0.3">
      <c r="B40" s="45" t="s">
        <v>734</v>
      </c>
      <c r="C40" s="43"/>
      <c r="D40" s="45"/>
      <c r="E40" s="45"/>
      <c r="F40" s="45"/>
      <c r="G40" s="45"/>
      <c r="H40" s="45"/>
      <c r="I40" s="7"/>
    </row>
    <row r="41" spans="2:12" x14ac:dyDescent="0.3">
      <c r="B41" s="45" t="s">
        <v>733</v>
      </c>
      <c r="C41" s="45"/>
      <c r="D41" s="7"/>
      <c r="E41" s="7"/>
      <c r="F41" s="7"/>
      <c r="G41" s="7"/>
      <c r="H41" s="7"/>
      <c r="I41" s="7"/>
    </row>
    <row r="42" spans="2:12" x14ac:dyDescent="0.3">
      <c r="B42" s="7"/>
      <c r="C42" s="7"/>
      <c r="D42" s="7"/>
      <c r="E42" s="7"/>
      <c r="F42" s="7"/>
      <c r="G42" s="7"/>
      <c r="H42" s="7"/>
      <c r="I42" s="7"/>
    </row>
    <row r="43" spans="2:12" x14ac:dyDescent="0.3">
      <c r="B43" s="7"/>
      <c r="C43" s="7"/>
      <c r="D43" s="7"/>
      <c r="E43" s="7"/>
      <c r="F43" s="7"/>
      <c r="G43" s="7"/>
      <c r="H43" s="55"/>
      <c r="I43" s="7"/>
    </row>
    <row r="44" spans="2:12" x14ac:dyDescent="0.3">
      <c r="B44" s="7"/>
      <c r="C44" s="7"/>
      <c r="D44" s="7"/>
      <c r="E44" s="7"/>
      <c r="F44" s="7"/>
      <c r="G44" s="7"/>
      <c r="H44" s="7"/>
      <c r="I44" s="7"/>
    </row>
    <row r="45" spans="2:12" x14ac:dyDescent="0.3">
      <c r="B45" s="7"/>
      <c r="C45" s="7"/>
    </row>
  </sheetData>
  <mergeCells count="13">
    <mergeCell ref="I8:J8"/>
    <mergeCell ref="K27:L27"/>
    <mergeCell ref="B27:B28"/>
    <mergeCell ref="B2:M2"/>
    <mergeCell ref="B3:M3"/>
    <mergeCell ref="B4:M4"/>
    <mergeCell ref="D8:D9"/>
    <mergeCell ref="E8:F8"/>
    <mergeCell ref="C8:C9"/>
    <mergeCell ref="B8:B9"/>
    <mergeCell ref="D27:D28"/>
    <mergeCell ref="C27:C28"/>
    <mergeCell ref="G8:H8"/>
  </mergeCells>
  <pageMargins left="0.75" right="0.75" top="1" bottom="1" header="0.5" footer="0.5"/>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24"/>
  <sheetViews>
    <sheetView showGridLines="0" view="pageBreakPreview" zoomScale="70" zoomScaleSheetLayoutView="70" workbookViewId="0">
      <pane xSplit="4" ySplit="9" topLeftCell="I10" activePane="bottomRight" state="frozen"/>
      <selection pane="topRight" activeCell="E1" sqref="E1"/>
      <selection pane="bottomLeft" activeCell="A10" sqref="A10"/>
      <selection pane="bottomRight" activeCell="S17" sqref="S17"/>
    </sheetView>
  </sheetViews>
  <sheetFormatPr defaultColWidth="9.36328125" defaultRowHeight="14" x14ac:dyDescent="0.3"/>
  <cols>
    <col min="1" max="1" width="4.36328125" style="5" customWidth="1"/>
    <col min="2" max="2" width="6.36328125" style="5" customWidth="1"/>
    <col min="3" max="3" width="46.54296875" style="5" customWidth="1"/>
    <col min="4" max="4" width="17.54296875" style="5" customWidth="1"/>
    <col min="5" max="5" width="11.08984375" style="5" bestFit="1" customWidth="1"/>
    <col min="6" max="6" width="14.453125" style="5" bestFit="1" customWidth="1"/>
    <col min="7" max="7" width="17.54296875" style="5" customWidth="1"/>
    <col min="8" max="8" width="14.6328125" style="5" customWidth="1"/>
    <col min="9" max="9" width="11.08984375" style="5" bestFit="1" customWidth="1"/>
    <col min="10" max="10" width="13.54296875" style="5" customWidth="1"/>
    <col min="11" max="12" width="15.6328125" style="5" customWidth="1"/>
    <col min="13" max="13" width="11.08984375" style="5" bestFit="1" customWidth="1"/>
    <col min="14" max="18" width="15.6328125" style="5" customWidth="1"/>
    <col min="19" max="19" width="12.1796875" style="5" customWidth="1"/>
    <col min="20" max="23" width="14.6328125" style="5" customWidth="1"/>
    <col min="24" max="24" width="20.54296875" style="5" customWidth="1"/>
    <col min="25" max="16384" width="9.36328125" style="5"/>
  </cols>
  <sheetData>
    <row r="1" spans="2:24" x14ac:dyDescent="0.3">
      <c r="B1" s="52"/>
    </row>
    <row r="2" spans="2:24" x14ac:dyDescent="0.3">
      <c r="B2" s="1251" t="str">
        <f>Index!B2</f>
        <v xml:space="preserve">      Maharashtra State Power Generation Company Ltd.</v>
      </c>
      <c r="C2" s="1250"/>
      <c r="D2" s="1250"/>
      <c r="E2" s="1250"/>
      <c r="F2" s="1250"/>
      <c r="G2" s="1250"/>
      <c r="H2" s="1250"/>
      <c r="I2" s="1250"/>
      <c r="J2" s="1250"/>
      <c r="K2" s="1250"/>
      <c r="L2" s="1250"/>
      <c r="M2" s="1250"/>
      <c r="N2" s="1250"/>
      <c r="O2" s="1250"/>
      <c r="P2" s="1250"/>
      <c r="Q2" s="1250"/>
      <c r="R2" s="1250"/>
      <c r="S2" s="1250"/>
      <c r="T2" s="1250"/>
      <c r="U2" s="1250"/>
      <c r="V2" s="1250"/>
      <c r="W2" s="1250"/>
      <c r="X2" s="1250"/>
    </row>
    <row r="3" spans="2:24" x14ac:dyDescent="0.3">
      <c r="B3" s="1251" t="str">
        <f>Index!B3</f>
        <v>MYT Petition Formats for Bhira</v>
      </c>
      <c r="C3" s="1250"/>
      <c r="D3" s="1250"/>
      <c r="E3" s="1250"/>
      <c r="F3" s="1250"/>
      <c r="G3" s="1250"/>
      <c r="H3" s="1250"/>
      <c r="I3" s="1250"/>
      <c r="J3" s="1250"/>
      <c r="K3" s="1250"/>
      <c r="L3" s="1250"/>
      <c r="M3" s="1250"/>
      <c r="N3" s="1250"/>
      <c r="O3" s="1250"/>
      <c r="P3" s="1250"/>
      <c r="Q3" s="1250"/>
      <c r="R3" s="1250"/>
      <c r="S3" s="1250"/>
      <c r="T3" s="1250"/>
      <c r="U3" s="1250"/>
      <c r="V3" s="1250"/>
      <c r="W3" s="1250"/>
      <c r="X3" s="1250"/>
    </row>
    <row r="4" spans="2:24" x14ac:dyDescent="0.3">
      <c r="B4" s="1251" t="s">
        <v>664</v>
      </c>
      <c r="C4" s="1250"/>
      <c r="D4" s="1250"/>
      <c r="E4" s="1250"/>
      <c r="F4" s="1250"/>
      <c r="G4" s="1250"/>
      <c r="H4" s="1250"/>
      <c r="I4" s="1250"/>
      <c r="J4" s="1250"/>
      <c r="K4" s="1250"/>
      <c r="L4" s="1250"/>
      <c r="M4" s="1250"/>
      <c r="N4" s="1250"/>
      <c r="O4" s="1250"/>
      <c r="P4" s="1250"/>
      <c r="Q4" s="1250"/>
      <c r="R4" s="1250"/>
      <c r="S4" s="1250"/>
      <c r="T4" s="1250"/>
      <c r="U4" s="1250"/>
      <c r="V4" s="1250"/>
      <c r="W4" s="1250"/>
      <c r="X4" s="1250"/>
    </row>
    <row r="5" spans="2:24" x14ac:dyDescent="0.3">
      <c r="C5" s="60"/>
      <c r="D5" s="60"/>
      <c r="E5" s="60"/>
      <c r="F5" s="60"/>
      <c r="G5" s="60"/>
      <c r="H5" s="60"/>
      <c r="I5" s="60"/>
      <c r="J5" s="60"/>
      <c r="K5" s="60"/>
      <c r="L5" s="60"/>
      <c r="M5" s="60"/>
      <c r="N5" s="60"/>
      <c r="O5" s="60"/>
      <c r="P5" s="60"/>
      <c r="Q5" s="60"/>
      <c r="R5" s="60"/>
      <c r="S5" s="60"/>
      <c r="T5" s="60"/>
      <c r="U5" s="60"/>
      <c r="V5" s="60"/>
      <c r="W5" s="60"/>
    </row>
    <row r="6" spans="2:24" x14ac:dyDescent="0.3">
      <c r="X6" s="21" t="s">
        <v>10</v>
      </c>
    </row>
    <row r="7" spans="2:24" s="34" customFormat="1" ht="15" customHeight="1" x14ac:dyDescent="0.3">
      <c r="B7" s="1340" t="s">
        <v>343</v>
      </c>
      <c r="C7" s="1337" t="s">
        <v>37</v>
      </c>
      <c r="D7" s="1265" t="s">
        <v>5</v>
      </c>
      <c r="E7" s="1259" t="s">
        <v>519</v>
      </c>
      <c r="F7" s="1260"/>
      <c r="G7" s="1260"/>
      <c r="H7" s="1261"/>
      <c r="I7" s="1259" t="s">
        <v>520</v>
      </c>
      <c r="J7" s="1260"/>
      <c r="K7" s="1260"/>
      <c r="L7" s="1261"/>
      <c r="M7" s="1259" t="s">
        <v>521</v>
      </c>
      <c r="N7" s="1260"/>
      <c r="O7" s="1260"/>
      <c r="P7" s="1260"/>
      <c r="Q7" s="1260"/>
      <c r="R7" s="1261"/>
      <c r="S7" s="591" t="s">
        <v>934</v>
      </c>
      <c r="T7" s="591" t="s">
        <v>935</v>
      </c>
      <c r="U7" s="591" t="s">
        <v>939</v>
      </c>
      <c r="V7" s="591" t="s">
        <v>936</v>
      </c>
      <c r="W7" s="591" t="s">
        <v>938</v>
      </c>
      <c r="X7" s="1265" t="s">
        <v>27</v>
      </c>
    </row>
    <row r="8" spans="2:24" s="35" customFormat="1" ht="28" x14ac:dyDescent="0.25">
      <c r="B8" s="1341"/>
      <c r="C8" s="1338"/>
      <c r="D8" s="1265"/>
      <c r="E8" s="592" t="s">
        <v>976</v>
      </c>
      <c r="F8" s="592" t="s">
        <v>930</v>
      </c>
      <c r="G8" s="592" t="s">
        <v>79</v>
      </c>
      <c r="H8" s="592" t="s">
        <v>459</v>
      </c>
      <c r="I8" s="592" t="s">
        <v>976</v>
      </c>
      <c r="J8" s="592" t="s">
        <v>930</v>
      </c>
      <c r="K8" s="592" t="s">
        <v>79</v>
      </c>
      <c r="L8" s="592" t="s">
        <v>459</v>
      </c>
      <c r="M8" s="592" t="s">
        <v>976</v>
      </c>
      <c r="N8" s="592" t="s">
        <v>930</v>
      </c>
      <c r="O8" s="592" t="s">
        <v>449</v>
      </c>
      <c r="P8" s="592" t="s">
        <v>455</v>
      </c>
      <c r="Q8" s="592" t="s">
        <v>80</v>
      </c>
      <c r="R8" s="592" t="s">
        <v>460</v>
      </c>
      <c r="S8" s="592" t="s">
        <v>937</v>
      </c>
      <c r="T8" s="592" t="s">
        <v>937</v>
      </c>
      <c r="U8" s="592" t="s">
        <v>937</v>
      </c>
      <c r="V8" s="592" t="s">
        <v>937</v>
      </c>
      <c r="W8" s="592" t="s">
        <v>937</v>
      </c>
      <c r="X8" s="1265"/>
    </row>
    <row r="9" spans="2:24" s="35" customFormat="1" ht="15.75" customHeight="1" x14ac:dyDescent="0.25">
      <c r="B9" s="1342"/>
      <c r="C9" s="1339"/>
      <c r="D9" s="1265"/>
      <c r="E9" s="592"/>
      <c r="F9" s="592" t="s">
        <v>81</v>
      </c>
      <c r="G9" s="592" t="s">
        <v>82</v>
      </c>
      <c r="H9" s="592" t="s">
        <v>692</v>
      </c>
      <c r="I9" s="592"/>
      <c r="J9" s="592" t="s">
        <v>397</v>
      </c>
      <c r="K9" s="592" t="s">
        <v>414</v>
      </c>
      <c r="L9" s="592" t="s">
        <v>465</v>
      </c>
      <c r="M9" s="592"/>
      <c r="N9" s="592" t="s">
        <v>415</v>
      </c>
      <c r="O9" s="592" t="s">
        <v>416</v>
      </c>
      <c r="P9" s="592" t="s">
        <v>603</v>
      </c>
      <c r="Q9" s="592" t="s">
        <v>693</v>
      </c>
      <c r="R9" s="592" t="s">
        <v>516</v>
      </c>
      <c r="S9" s="592" t="s">
        <v>605</v>
      </c>
      <c r="T9" s="592" t="s">
        <v>606</v>
      </c>
      <c r="U9" s="592" t="s">
        <v>607</v>
      </c>
      <c r="V9" s="592" t="s">
        <v>672</v>
      </c>
      <c r="W9" s="592" t="s">
        <v>608</v>
      </c>
      <c r="X9" s="1266"/>
    </row>
    <row r="10" spans="2:24" s="91" customFormat="1" ht="18.649999999999999" customHeight="1" x14ac:dyDescent="0.3">
      <c r="B10" s="208">
        <v>1</v>
      </c>
      <c r="C10" s="906" t="s">
        <v>171</v>
      </c>
      <c r="D10" s="209" t="s">
        <v>66</v>
      </c>
      <c r="E10" s="209"/>
      <c r="F10" s="899">
        <f>SUM(F11:F13)</f>
        <v>6.6412346397811106</v>
      </c>
      <c r="G10" s="899">
        <f>SUM(G11:G13)</f>
        <v>6.6967285556405463</v>
      </c>
      <c r="H10" s="899">
        <f>G10-F10</f>
        <v>5.5493915859435639E-2</v>
      </c>
      <c r="I10" s="899"/>
      <c r="J10" s="899">
        <f>SUM(J11:J13)</f>
        <v>6.9305682765861345</v>
      </c>
      <c r="K10" s="925">
        <f>SUM(K11:K13)</f>
        <v>8.8259089672787887</v>
      </c>
      <c r="L10" s="899">
        <f>K10-J10</f>
        <v>1.8953406906926542</v>
      </c>
      <c r="M10" s="509"/>
      <c r="N10" s="899">
        <f>SUM(N11:N13)</f>
        <v>7.232507092687996</v>
      </c>
      <c r="O10" s="899">
        <f>'F3.1'!M10/2</f>
        <v>4.2404227526851397</v>
      </c>
      <c r="P10" s="899">
        <f>'F3.1'!M10/2</f>
        <v>4.2404227526851397</v>
      </c>
      <c r="Q10" s="482">
        <f>O10+P10</f>
        <v>8.4808455053702794</v>
      </c>
      <c r="R10" s="509">
        <f>Q10-N10</f>
        <v>1.2483384126822834</v>
      </c>
      <c r="S10" s="509">
        <f>S11</f>
        <v>8.1267917286345259</v>
      </c>
      <c r="T10" s="509">
        <f t="shared" ref="T10:W10" si="0">T11</f>
        <v>8.4808455053702794</v>
      </c>
      <c r="U10" s="509">
        <f t="shared" si="0"/>
        <v>8.8503240746941305</v>
      </c>
      <c r="V10" s="509">
        <f t="shared" si="0"/>
        <v>9.2358994368558118</v>
      </c>
      <c r="W10" s="509">
        <f t="shared" si="0"/>
        <v>9.6382728686306951</v>
      </c>
      <c r="X10" s="308"/>
    </row>
    <row r="11" spans="2:24" s="93" customFormat="1" ht="18.649999999999999" customHeight="1" x14ac:dyDescent="0.25">
      <c r="B11" s="208">
        <f>B10+1</f>
        <v>2</v>
      </c>
      <c r="C11" s="92" t="s">
        <v>172</v>
      </c>
      <c r="D11" s="209" t="s">
        <v>67</v>
      </c>
      <c r="E11" s="1344">
        <v>6.1784055406156542</v>
      </c>
      <c r="F11" s="1343">
        <v>6.6412346397811106</v>
      </c>
      <c r="G11" s="510">
        <f>'F3.2'!D36</f>
        <v>5.3249524234252759</v>
      </c>
      <c r="H11" s="1343">
        <f>SUM(G11:G13)-F11</f>
        <v>5.5493915859435639E-2</v>
      </c>
      <c r="I11" s="1344">
        <v>6.5226029429587866</v>
      </c>
      <c r="J11" s="1343">
        <v>6.9305682765861345</v>
      </c>
      <c r="K11" s="510">
        <f>'F3.2'!E36</f>
        <v>6.5814563471241234</v>
      </c>
      <c r="L11" s="1343">
        <f>SUM(K11:K13)-J11</f>
        <v>1.8953406906926542</v>
      </c>
      <c r="M11" s="1344">
        <v>5.6829301515958477</v>
      </c>
      <c r="N11" s="1343">
        <v>7.232507092687996</v>
      </c>
      <c r="O11" s="510">
        <f>'F3.2'!F36</f>
        <v>2.2297672943999998</v>
      </c>
      <c r="P11" s="510">
        <f>'F3.2'!G36</f>
        <v>2.2297672943999998</v>
      </c>
      <c r="Q11" s="510">
        <f>SUM(O11:P11)</f>
        <v>4.4595345887999995</v>
      </c>
      <c r="R11" s="1343">
        <f>SUM(Q11:Q13)-N11</f>
        <v>-0.86845616868799702</v>
      </c>
      <c r="S11" s="1350">
        <f>'F3.1'!$K$10</f>
        <v>8.1267917286345259</v>
      </c>
      <c r="T11" s="1350">
        <f>'F3.1'!$M$10</f>
        <v>8.4808455053702794</v>
      </c>
      <c r="U11" s="1350">
        <f>'F3.1'!$O$10</f>
        <v>8.8503240746941305</v>
      </c>
      <c r="V11" s="1350">
        <f>'F3.1'!$Q$10</f>
        <v>9.2358994368558118</v>
      </c>
      <c r="W11" s="1350">
        <f>'F3.1'!$S$10</f>
        <v>9.6382728686306951</v>
      </c>
      <c r="X11" s="1347"/>
    </row>
    <row r="12" spans="2:24" s="93" customFormat="1" ht="18.649999999999999" customHeight="1" x14ac:dyDescent="0.25">
      <c r="B12" s="208">
        <f t="shared" ref="B12:B17" si="1">B11+1</f>
        <v>3</v>
      </c>
      <c r="C12" s="92" t="s">
        <v>174</v>
      </c>
      <c r="D12" s="209" t="s">
        <v>68</v>
      </c>
      <c r="E12" s="1345"/>
      <c r="F12" s="1343"/>
      <c r="G12" s="510">
        <f>'F3.3'!D44</f>
        <v>0.58845506421527016</v>
      </c>
      <c r="H12" s="1343"/>
      <c r="I12" s="1345"/>
      <c r="J12" s="1343"/>
      <c r="K12" s="510">
        <f>'F3.3'!E44</f>
        <v>0.70705965715466479</v>
      </c>
      <c r="L12" s="1343"/>
      <c r="M12" s="1345"/>
      <c r="N12" s="1343"/>
      <c r="O12" s="510">
        <f>'F3.3'!F44</f>
        <v>0.20569820759999999</v>
      </c>
      <c r="P12" s="510">
        <f>'F3.3'!G44</f>
        <v>0.20569820759999999</v>
      </c>
      <c r="Q12" s="510">
        <f>SUM(O12:P12)</f>
        <v>0.41139641519999998</v>
      </c>
      <c r="R12" s="1343"/>
      <c r="S12" s="1351"/>
      <c r="T12" s="1351"/>
      <c r="U12" s="1351"/>
      <c r="V12" s="1351"/>
      <c r="W12" s="1351"/>
      <c r="X12" s="1348"/>
    </row>
    <row r="13" spans="2:24" s="93" customFormat="1" ht="18.649999999999999" customHeight="1" x14ac:dyDescent="0.25">
      <c r="B13" s="208">
        <f t="shared" si="1"/>
        <v>4</v>
      </c>
      <c r="C13" s="92" t="s">
        <v>173</v>
      </c>
      <c r="D13" s="209" t="s">
        <v>69</v>
      </c>
      <c r="E13" s="1346"/>
      <c r="F13" s="1343"/>
      <c r="G13" s="510">
        <f>'F3.4'!D21</f>
        <v>0.78332106800000001</v>
      </c>
      <c r="H13" s="1343"/>
      <c r="I13" s="1346"/>
      <c r="J13" s="1343"/>
      <c r="K13" s="510">
        <f>'F3.4'!E21</f>
        <v>1.5373929629999998</v>
      </c>
      <c r="L13" s="1343"/>
      <c r="M13" s="1346"/>
      <c r="N13" s="1343"/>
      <c r="O13" s="510">
        <f>'F3.4'!F21</f>
        <v>0.74655996000000002</v>
      </c>
      <c r="P13" s="510">
        <f>'F3.4'!G21</f>
        <v>0.74655996000000002</v>
      </c>
      <c r="Q13" s="510">
        <f>SUM(O13:P13)</f>
        <v>1.49311992</v>
      </c>
      <c r="R13" s="1343"/>
      <c r="S13" s="1352"/>
      <c r="T13" s="1352"/>
      <c r="U13" s="1352"/>
      <c r="V13" s="1352"/>
      <c r="W13" s="1352"/>
      <c r="X13" s="1348"/>
    </row>
    <row r="14" spans="2:24" s="93" customFormat="1" ht="18.649999999999999" customHeight="1" x14ac:dyDescent="0.25">
      <c r="B14" s="208">
        <f t="shared" si="1"/>
        <v>5</v>
      </c>
      <c r="C14" s="442" t="s">
        <v>809</v>
      </c>
      <c r="D14" s="209"/>
      <c r="E14" s="898"/>
      <c r="F14" s="899"/>
      <c r="G14" s="510"/>
      <c r="H14" s="899"/>
      <c r="I14" s="898"/>
      <c r="J14" s="899">
        <f>K14</f>
        <v>0.88596477745246616</v>
      </c>
      <c r="K14" s="510">
        <v>0.88596477745246616</v>
      </c>
      <c r="L14" s="899"/>
      <c r="M14" s="898"/>
      <c r="N14" s="899">
        <f>Q14</f>
        <v>0.92456293352513341</v>
      </c>
      <c r="O14" s="510">
        <v>0.46228146676256671</v>
      </c>
      <c r="P14" s="510">
        <f>O14</f>
        <v>0.46228146676256671</v>
      </c>
      <c r="Q14" s="510">
        <f>SUM(O14:P14)</f>
        <v>0.92456293352513341</v>
      </c>
      <c r="R14" s="899"/>
      <c r="S14" s="899">
        <f>'F3.1'!$K$13</f>
        <v>0.96484266621362713</v>
      </c>
      <c r="T14" s="899">
        <f>'F3.1'!$M$13</f>
        <v>1.0068772354920656</v>
      </c>
      <c r="U14" s="899">
        <f>'F3.1'!$O$13</f>
        <v>1.0507430929963428</v>
      </c>
      <c r="V14" s="899">
        <f>'F3.1'!$Q$13</f>
        <v>1.0965200210728385</v>
      </c>
      <c r="W14" s="899">
        <f>'F3.1'!$S$13</f>
        <v>1.1442912778849577</v>
      </c>
      <c r="X14" s="1349"/>
    </row>
    <row r="15" spans="2:24" s="93" customFormat="1" ht="18.649999999999999" customHeight="1" x14ac:dyDescent="0.25">
      <c r="B15" s="208">
        <f t="shared" si="1"/>
        <v>6</v>
      </c>
      <c r="C15" s="92" t="s">
        <v>175</v>
      </c>
      <c r="D15" s="209"/>
      <c r="E15" s="481"/>
      <c r="F15" s="481"/>
      <c r="G15" s="481">
        <f>'F3.3'!D45+'F3.2'!D37</f>
        <v>0</v>
      </c>
      <c r="H15" s="481">
        <f>G15-F15</f>
        <v>0</v>
      </c>
      <c r="I15" s="481"/>
      <c r="J15" s="481"/>
      <c r="K15" s="481">
        <f>'F3.3'!E45+'F3.2'!E37</f>
        <v>0</v>
      </c>
      <c r="L15" s="481">
        <f>K15-J15</f>
        <v>0</v>
      </c>
      <c r="M15" s="481"/>
      <c r="N15" s="510"/>
      <c r="O15" s="481">
        <f>'F3.3'!F45+'F3.2'!F37</f>
        <v>0</v>
      </c>
      <c r="P15" s="481">
        <f>'F3.3'!G45+'F3.2'!G37</f>
        <v>0</v>
      </c>
      <c r="Q15" s="510">
        <f>O15+P15</f>
        <v>0</v>
      </c>
      <c r="R15" s="510">
        <f>Q15-N15</f>
        <v>0</v>
      </c>
      <c r="S15" s="510"/>
      <c r="T15" s="510"/>
      <c r="U15" s="510"/>
      <c r="V15" s="510"/>
      <c r="W15" s="510"/>
      <c r="X15" s="92"/>
    </row>
    <row r="16" spans="2:24" s="93" customFormat="1" ht="18.649999999999999" customHeight="1" x14ac:dyDescent="0.25">
      <c r="B16" s="208">
        <f t="shared" si="1"/>
        <v>7</v>
      </c>
      <c r="C16" s="92" t="s">
        <v>593</v>
      </c>
      <c r="D16" s="209"/>
      <c r="E16" s="481"/>
      <c r="F16" s="481"/>
      <c r="G16" s="481"/>
      <c r="H16" s="481">
        <f>G16-F16</f>
        <v>0</v>
      </c>
      <c r="I16" s="481"/>
      <c r="J16" s="481"/>
      <c r="K16" s="481"/>
      <c r="L16" s="481">
        <f>K16-J16</f>
        <v>0</v>
      </c>
      <c r="M16" s="481"/>
      <c r="N16" s="510"/>
      <c r="O16" s="510"/>
      <c r="P16" s="510"/>
      <c r="Q16" s="510">
        <f>O16+P16</f>
        <v>0</v>
      </c>
      <c r="R16" s="510">
        <f>Q16-N16</f>
        <v>0</v>
      </c>
      <c r="S16" s="510"/>
      <c r="T16" s="510"/>
      <c r="U16" s="510"/>
      <c r="V16" s="510"/>
      <c r="W16" s="510"/>
      <c r="X16" s="92"/>
    </row>
    <row r="17" spans="1:24" s="584" customFormat="1" ht="33.65" customHeight="1" x14ac:dyDescent="0.25">
      <c r="B17" s="208">
        <f t="shared" si="1"/>
        <v>8</v>
      </c>
      <c r="C17" s="210" t="s">
        <v>396</v>
      </c>
      <c r="D17" s="211"/>
      <c r="E17" s="512">
        <f>SUM(E11:E14)-E15+E16</f>
        <v>6.1784055406156542</v>
      </c>
      <c r="F17" s="512">
        <f>SUM(F11:F14)-F15+F16</f>
        <v>6.6412346397811106</v>
      </c>
      <c r="G17" s="512">
        <f>SUM(G11:G14)-G15+G16</f>
        <v>6.6967285556405463</v>
      </c>
      <c r="H17" s="512">
        <f t="shared" ref="H17:W17" si="2">SUM(H11:H14)-H15+H16</f>
        <v>5.5493915859435639E-2</v>
      </c>
      <c r="I17" s="512">
        <f t="shared" si="2"/>
        <v>6.5226029429587866</v>
      </c>
      <c r="J17" s="512">
        <f t="shared" si="2"/>
        <v>7.8165330540386009</v>
      </c>
      <c r="K17" s="512">
        <f t="shared" si="2"/>
        <v>9.7118737447312551</v>
      </c>
      <c r="L17" s="512">
        <f t="shared" si="2"/>
        <v>1.8953406906926542</v>
      </c>
      <c r="M17" s="512">
        <f t="shared" si="2"/>
        <v>5.6829301515958477</v>
      </c>
      <c r="N17" s="512">
        <f t="shared" si="2"/>
        <v>8.1570700262131286</v>
      </c>
      <c r="O17" s="512">
        <f t="shared" si="2"/>
        <v>3.6443069287625662</v>
      </c>
      <c r="P17" s="512">
        <f t="shared" si="2"/>
        <v>3.6443069287625662</v>
      </c>
      <c r="Q17" s="512">
        <f t="shared" si="2"/>
        <v>7.2886138575251325</v>
      </c>
      <c r="R17" s="512">
        <f t="shared" si="2"/>
        <v>-0.86845616868799702</v>
      </c>
      <c r="S17" s="512">
        <f>SUM(S11:S14)-S15+S16</f>
        <v>9.0916343948481533</v>
      </c>
      <c r="T17" s="512">
        <f t="shared" si="2"/>
        <v>9.4877227408623455</v>
      </c>
      <c r="U17" s="512">
        <f t="shared" si="2"/>
        <v>9.9010671676904742</v>
      </c>
      <c r="V17" s="512">
        <f t="shared" si="2"/>
        <v>10.332419457928651</v>
      </c>
      <c r="W17" s="512">
        <f t="shared" si="2"/>
        <v>10.782564146515654</v>
      </c>
      <c r="X17" s="212"/>
    </row>
    <row r="18" spans="1:24" s="2" customFormat="1" ht="15.75" customHeight="1" x14ac:dyDescent="0.3">
      <c r="A18" s="11"/>
      <c r="B18" s="5"/>
      <c r="C18" s="1"/>
      <c r="D18" s="1"/>
      <c r="E18" s="1"/>
      <c r="F18" s="1"/>
      <c r="G18" s="557"/>
      <c r="H18" s="558"/>
      <c r="I18" s="558"/>
      <c r="K18" s="557"/>
      <c r="M18" s="1"/>
      <c r="N18" s="1"/>
      <c r="O18" s="1"/>
      <c r="P18" s="1"/>
      <c r="Q18" s="1"/>
      <c r="R18" s="1"/>
      <c r="S18" s="1"/>
      <c r="T18" s="1"/>
      <c r="U18" s="1"/>
      <c r="V18" s="1"/>
      <c r="W18" s="1"/>
      <c r="X18" s="11"/>
    </row>
    <row r="19" spans="1:24" x14ac:dyDescent="0.3">
      <c r="B19" s="907"/>
      <c r="C19" s="907" t="s">
        <v>37</v>
      </c>
      <c r="D19" s="907"/>
      <c r="E19" s="908" t="str">
        <f>S8</f>
        <v>Projection</v>
      </c>
      <c r="F19" s="908" t="str">
        <f>T8</f>
        <v>Projection</v>
      </c>
      <c r="G19" s="908" t="str">
        <f>U8</f>
        <v>Projection</v>
      </c>
      <c r="H19" s="908" t="str">
        <f>V8</f>
        <v>Projection</v>
      </c>
      <c r="I19" s="908" t="str">
        <f>W8</f>
        <v>Projection</v>
      </c>
      <c r="K19" s="909"/>
    </row>
    <row r="20" spans="1:24" ht="28" x14ac:dyDescent="0.3">
      <c r="B20" s="10"/>
      <c r="C20" s="910" t="s">
        <v>1422</v>
      </c>
      <c r="D20" s="9"/>
      <c r="E20" s="9"/>
      <c r="F20" s="9"/>
      <c r="G20" s="9"/>
      <c r="H20" s="9"/>
      <c r="I20" s="9"/>
      <c r="K20" s="909"/>
    </row>
    <row r="21" spans="1:24" x14ac:dyDescent="0.3">
      <c r="B21" s="9"/>
      <c r="C21" s="9" t="s">
        <v>1423</v>
      </c>
      <c r="D21" s="9"/>
      <c r="E21" s="9"/>
      <c r="F21" s="9"/>
      <c r="G21" s="9"/>
      <c r="H21" s="9"/>
      <c r="I21" s="9"/>
      <c r="K21" s="909"/>
    </row>
    <row r="22" spans="1:24" x14ac:dyDescent="0.3">
      <c r="B22" s="9"/>
      <c r="C22" s="9" t="s">
        <v>1424</v>
      </c>
      <c r="D22" s="9"/>
      <c r="E22" s="9"/>
      <c r="F22" s="9"/>
      <c r="G22" s="9"/>
      <c r="H22" s="9"/>
      <c r="I22" s="9"/>
      <c r="K22" s="909"/>
    </row>
    <row r="23" spans="1:24" x14ac:dyDescent="0.3">
      <c r="B23" s="39"/>
      <c r="C23" s="39" t="s">
        <v>1425</v>
      </c>
      <c r="D23" s="39"/>
      <c r="E23" s="514">
        <f>SUM(E21:E22)</f>
        <v>0</v>
      </c>
      <c r="F23" s="514">
        <f>E23+SUM(F21:F22)</f>
        <v>0</v>
      </c>
      <c r="G23" s="514">
        <f>F23+SUM(G21:G22)</f>
        <v>0</v>
      </c>
      <c r="H23" s="514">
        <f>G23+SUM(H21:H22)</f>
        <v>0</v>
      </c>
      <c r="I23" s="514">
        <f>H23+SUM(I21:I22)</f>
        <v>0</v>
      </c>
      <c r="K23" s="909"/>
    </row>
    <row r="24" spans="1:24" x14ac:dyDescent="0.3">
      <c r="B24" s="911">
        <v>0.02</v>
      </c>
      <c r="C24" s="39" t="s">
        <v>1422</v>
      </c>
      <c r="D24" s="39"/>
      <c r="E24" s="514">
        <f>E23*$B$24</f>
        <v>0</v>
      </c>
      <c r="F24" s="514">
        <f t="shared" ref="F24:I24" si="3">F23*$B$24</f>
        <v>0</v>
      </c>
      <c r="G24" s="514">
        <f t="shared" si="3"/>
        <v>0</v>
      </c>
      <c r="H24" s="514">
        <f t="shared" si="3"/>
        <v>0</v>
      </c>
      <c r="I24" s="514">
        <f t="shared" si="3"/>
        <v>0</v>
      </c>
      <c r="K24" s="909"/>
    </row>
  </sheetData>
  <mergeCells count="25">
    <mergeCell ref="E11:E13"/>
    <mergeCell ref="F11:F13"/>
    <mergeCell ref="H11:H13"/>
    <mergeCell ref="I11:I13"/>
    <mergeCell ref="J11:J13"/>
    <mergeCell ref="L11:L13"/>
    <mergeCell ref="M11:M13"/>
    <mergeCell ref="X11:X14"/>
    <mergeCell ref="N11:N13"/>
    <mergeCell ref="R11:R13"/>
    <mergeCell ref="S11:S13"/>
    <mergeCell ref="T11:T13"/>
    <mergeCell ref="U11:U13"/>
    <mergeCell ref="V11:V13"/>
    <mergeCell ref="W11:W13"/>
    <mergeCell ref="B2:X2"/>
    <mergeCell ref="B3:X3"/>
    <mergeCell ref="B4:X4"/>
    <mergeCell ref="D7:D9"/>
    <mergeCell ref="C7:C9"/>
    <mergeCell ref="B7:B9"/>
    <mergeCell ref="X7:X9"/>
    <mergeCell ref="E7:H7"/>
    <mergeCell ref="I7:L7"/>
    <mergeCell ref="M7:R7"/>
  </mergeCells>
  <pageMargins left="1.02" right="0.25" top="1" bottom="1" header="0.25" footer="0.25"/>
  <pageSetup paperSize="9" scale="36" orientation="landscape" r:id="rId1"/>
  <headerFooter alignWithMargins="0">
    <oddHeader>&amp;F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B67"/>
  <sheetViews>
    <sheetView showGridLines="0" view="pageBreakPreview" topLeftCell="M9" zoomScale="80" zoomScaleNormal="80" zoomScaleSheetLayoutView="80" workbookViewId="0">
      <selection activeCell="B57" sqref="B57"/>
    </sheetView>
  </sheetViews>
  <sheetFormatPr defaultColWidth="9.36328125" defaultRowHeight="14" x14ac:dyDescent="0.3"/>
  <cols>
    <col min="1" max="1" width="9.36328125" style="1"/>
    <col min="2" max="2" width="7.36328125" style="1" customWidth="1"/>
    <col min="3" max="3" width="44.6328125" style="1" customWidth="1"/>
    <col min="4" max="4" width="15.1796875" style="1" customWidth="1"/>
    <col min="5" max="6" width="15" style="1" customWidth="1"/>
    <col min="7" max="7" width="16.6328125" style="1" bestFit="1" customWidth="1"/>
    <col min="8" max="8" width="16.6328125" style="1" customWidth="1"/>
    <col min="9" max="12" width="15" style="1" customWidth="1"/>
    <col min="13" max="13" width="18.81640625" style="1" customWidth="1"/>
    <col min="14" max="14" width="18" style="1" customWidth="1"/>
    <col min="15" max="15" width="26.1796875" style="1" bestFit="1" customWidth="1"/>
    <col min="16" max="17" width="15" style="1" customWidth="1"/>
    <col min="18" max="18" width="17.36328125" style="1" customWidth="1"/>
    <col min="19" max="19" width="19.36328125" style="1" customWidth="1"/>
    <col min="20" max="26" width="15" style="1" customWidth="1"/>
    <col min="27" max="16384" width="9.36328125" style="1"/>
  </cols>
  <sheetData>
    <row r="1" spans="2:28" x14ac:dyDescent="0.3">
      <c r="B1" s="1249" t="str">
        <f>Index!B2</f>
        <v xml:space="preserve">      Maharashtra State Power Generation Company Ltd.</v>
      </c>
      <c r="C1" s="1249"/>
      <c r="D1" s="1249"/>
      <c r="E1" s="1249"/>
      <c r="F1" s="1249"/>
      <c r="G1" s="1249"/>
      <c r="H1" s="1249"/>
      <c r="I1" s="1249"/>
      <c r="J1" s="1249"/>
      <c r="K1" s="1249"/>
      <c r="L1" s="1249"/>
      <c r="M1" s="1249"/>
      <c r="N1" s="1249"/>
      <c r="O1" s="1249"/>
      <c r="P1" s="1249"/>
      <c r="Q1" s="1249"/>
      <c r="R1" s="1249"/>
      <c r="S1" s="268"/>
      <c r="T1" s="268"/>
      <c r="U1" s="219"/>
      <c r="V1" s="247"/>
    </row>
    <row r="2" spans="2:28" x14ac:dyDescent="0.3">
      <c r="B2" s="1249" t="str">
        <f>Index!B3</f>
        <v>MYT Petition Formats for Bhira</v>
      </c>
      <c r="C2" s="1249"/>
      <c r="D2" s="1249"/>
      <c r="E2" s="1249"/>
      <c r="F2" s="1249"/>
      <c r="G2" s="1249"/>
      <c r="H2" s="1249"/>
      <c r="I2" s="1249"/>
      <c r="J2" s="1249"/>
      <c r="K2" s="1249"/>
      <c r="L2" s="1249"/>
      <c r="M2" s="1249"/>
      <c r="N2" s="1249"/>
      <c r="O2" s="1249"/>
      <c r="P2" s="1249"/>
      <c r="Q2" s="1249"/>
      <c r="R2" s="1249"/>
      <c r="S2" s="269"/>
      <c r="T2" s="269"/>
      <c r="U2" s="62"/>
      <c r="V2" s="248"/>
    </row>
    <row r="3" spans="2:28" x14ac:dyDescent="0.3">
      <c r="B3" s="1251" t="s">
        <v>668</v>
      </c>
      <c r="C3" s="1251"/>
      <c r="D3" s="1251"/>
      <c r="E3" s="1251"/>
      <c r="F3" s="1251"/>
      <c r="G3" s="1251"/>
      <c r="H3" s="1251"/>
      <c r="I3" s="1251"/>
      <c r="J3" s="1251"/>
      <c r="K3" s="1251"/>
      <c r="L3" s="1251"/>
      <c r="M3" s="1251"/>
      <c r="N3" s="1251"/>
      <c r="O3" s="1251"/>
      <c r="P3" s="1251"/>
      <c r="Q3" s="1251"/>
      <c r="R3" s="1251"/>
      <c r="S3" s="269"/>
      <c r="T3" s="269"/>
      <c r="U3" s="62"/>
      <c r="V3" s="248"/>
    </row>
    <row r="4" spans="2:28" x14ac:dyDescent="0.3">
      <c r="B4" s="94"/>
      <c r="C4" s="94"/>
      <c r="D4" s="565"/>
      <c r="E4" s="94"/>
      <c r="F4" s="94"/>
      <c r="G4" s="94"/>
      <c r="H4" s="565"/>
      <c r="I4" s="94"/>
      <c r="J4" s="94"/>
      <c r="K4" s="330"/>
      <c r="L4" s="565"/>
      <c r="M4" s="330"/>
      <c r="N4" s="330"/>
      <c r="O4" s="330"/>
      <c r="P4" s="565"/>
      <c r="Q4" s="94"/>
      <c r="R4" s="94"/>
      <c r="S4" s="269"/>
      <c r="T4" s="269"/>
      <c r="U4" s="94"/>
      <c r="V4" s="248"/>
    </row>
    <row r="5" spans="2:28" x14ac:dyDescent="0.3">
      <c r="B5" s="1361" t="s">
        <v>176</v>
      </c>
      <c r="C5" s="1361"/>
      <c r="D5" s="1361"/>
      <c r="E5" s="1361"/>
      <c r="F5" s="1361"/>
      <c r="G5" s="1361"/>
      <c r="H5" s="1361"/>
      <c r="I5" s="1361"/>
      <c r="J5" s="1361"/>
      <c r="K5" s="1361"/>
      <c r="L5" s="1361"/>
      <c r="M5" s="1361"/>
      <c r="N5" s="1361"/>
      <c r="O5" s="1361"/>
      <c r="P5" s="1361"/>
      <c r="Q5" s="1361"/>
      <c r="R5" s="1361"/>
      <c r="S5" s="1361"/>
      <c r="T5" s="1361"/>
      <c r="U5" s="1361"/>
      <c r="V5" s="250"/>
    </row>
    <row r="6" spans="2:28" x14ac:dyDescent="0.3">
      <c r="U6" s="21" t="s">
        <v>10</v>
      </c>
      <c r="V6" s="21"/>
    </row>
    <row r="7" spans="2:28" s="98" customFormat="1" ht="21.65" customHeight="1" x14ac:dyDescent="0.25">
      <c r="B7" s="1362" t="s">
        <v>343</v>
      </c>
      <c r="C7" s="1362" t="s">
        <v>37</v>
      </c>
      <c r="D7" s="1354" t="s">
        <v>1426</v>
      </c>
      <c r="E7" s="1355"/>
      <c r="F7" s="1355"/>
      <c r="G7" s="1355"/>
      <c r="H7" s="1356"/>
      <c r="I7" s="1362" t="s">
        <v>1427</v>
      </c>
      <c r="J7" s="902" t="s">
        <v>1428</v>
      </c>
      <c r="K7" s="1363" t="s">
        <v>1402</v>
      </c>
      <c r="L7" s="1363"/>
      <c r="M7" s="1363"/>
      <c r="N7" s="1363"/>
      <c r="O7" s="1363"/>
      <c r="P7" s="1363"/>
      <c r="Q7" s="1363"/>
      <c r="R7" s="1363"/>
      <c r="S7" s="1363"/>
      <c r="T7" s="1363"/>
      <c r="U7" s="1364" t="s">
        <v>27</v>
      </c>
    </row>
    <row r="8" spans="2:28" s="98" customFormat="1" ht="42" customHeight="1" x14ac:dyDescent="0.25">
      <c r="B8" s="1362"/>
      <c r="C8" s="1362"/>
      <c r="D8" s="902" t="s">
        <v>326</v>
      </c>
      <c r="E8" s="902" t="s">
        <v>517</v>
      </c>
      <c r="F8" s="902" t="s">
        <v>518</v>
      </c>
      <c r="G8" s="902" t="s">
        <v>519</v>
      </c>
      <c r="H8" s="902" t="s">
        <v>520</v>
      </c>
      <c r="I8" s="1362"/>
      <c r="J8" s="902" t="s">
        <v>521</v>
      </c>
      <c r="K8" s="1367" t="s">
        <v>934</v>
      </c>
      <c r="L8" s="1368"/>
      <c r="M8" s="1367" t="s">
        <v>935</v>
      </c>
      <c r="N8" s="1368"/>
      <c r="O8" s="1367" t="s">
        <v>939</v>
      </c>
      <c r="P8" s="1368"/>
      <c r="Q8" s="1367" t="s">
        <v>936</v>
      </c>
      <c r="R8" s="1368"/>
      <c r="S8" s="1367" t="s">
        <v>938</v>
      </c>
      <c r="T8" s="1368"/>
      <c r="U8" s="1365"/>
      <c r="V8" s="414"/>
      <c r="W8" s="414"/>
    </row>
    <row r="9" spans="2:28" s="98" customFormat="1" ht="42" x14ac:dyDescent="0.25">
      <c r="B9" s="1362"/>
      <c r="C9" s="1362"/>
      <c r="D9" s="897" t="s">
        <v>81</v>
      </c>
      <c r="E9" s="897" t="s">
        <v>82</v>
      </c>
      <c r="F9" s="897" t="s">
        <v>1429</v>
      </c>
      <c r="G9" s="897" t="s">
        <v>397</v>
      </c>
      <c r="H9" s="897" t="s">
        <v>1430</v>
      </c>
      <c r="I9" s="897" t="s">
        <v>1431</v>
      </c>
      <c r="J9" s="912" t="s">
        <v>415</v>
      </c>
      <c r="K9" s="902" t="s">
        <v>1403</v>
      </c>
      <c r="L9" s="897" t="s">
        <v>21</v>
      </c>
      <c r="M9" s="902" t="s">
        <v>1403</v>
      </c>
      <c r="N9" s="897" t="s">
        <v>21</v>
      </c>
      <c r="O9" s="902" t="s">
        <v>1403</v>
      </c>
      <c r="P9" s="897" t="s">
        <v>21</v>
      </c>
      <c r="Q9" s="902" t="s">
        <v>1403</v>
      </c>
      <c r="R9" s="897" t="s">
        <v>21</v>
      </c>
      <c r="S9" s="902" t="s">
        <v>1403</v>
      </c>
      <c r="T9" s="897" t="s">
        <v>21</v>
      </c>
      <c r="U9" s="1366"/>
      <c r="V9" s="515" t="s">
        <v>418</v>
      </c>
      <c r="W9" s="516" t="s">
        <v>1404</v>
      </c>
      <c r="X9" s="453"/>
    </row>
    <row r="10" spans="2:28" s="2" customFormat="1" x14ac:dyDescent="0.3">
      <c r="B10" s="494">
        <v>1</v>
      </c>
      <c r="C10" s="57" t="s">
        <v>177</v>
      </c>
      <c r="D10" s="1373">
        <v>5.9453132861483606</v>
      </c>
      <c r="E10" s="1370">
        <v>7.1358602369060415</v>
      </c>
      <c r="F10" s="1370">
        <v>6.332002172991662</v>
      </c>
      <c r="G10" s="1370">
        <f>SUM('F13'!D11:D12)</f>
        <v>6.6412346397811106</v>
      </c>
      <c r="H10" s="1376">
        <f>'F13'!D38</f>
        <v>6.9305682765861345</v>
      </c>
      <c r="I10" s="1370">
        <f>AVERAGE(D10:H12)</f>
        <v>6.5969957224826619</v>
      </c>
      <c r="J10" s="1357">
        <f>I16*(1+$W$10)*(1+$W$11)*(1+$W$12)</f>
        <v>7.7875187985421253</v>
      </c>
      <c r="K10" s="1353">
        <f>J10*(1+$W$13)</f>
        <v>8.1267917286345259</v>
      </c>
      <c r="L10" s="1353">
        <f>K10</f>
        <v>8.1267917286345259</v>
      </c>
      <c r="M10" s="1353">
        <f>K10*(1+$W$14)</f>
        <v>8.4808455053702794</v>
      </c>
      <c r="N10" s="1353">
        <f>M10</f>
        <v>8.4808455053702794</v>
      </c>
      <c r="O10" s="1353">
        <f>M10*(1+$W$15)</f>
        <v>8.8503240746941305</v>
      </c>
      <c r="P10" s="1353">
        <f>O10</f>
        <v>8.8503240746941305</v>
      </c>
      <c r="Q10" s="1353">
        <f>O10*(1+$W$14)</f>
        <v>9.2358994368558118</v>
      </c>
      <c r="R10" s="1353">
        <f>Q10</f>
        <v>9.2358994368558118</v>
      </c>
      <c r="S10" s="1353">
        <f>Q10*(1+$W$17)</f>
        <v>9.6382728686306951</v>
      </c>
      <c r="T10" s="1353">
        <f>S10</f>
        <v>9.6382728686306951</v>
      </c>
      <c r="U10" s="3"/>
      <c r="V10" s="878" t="s">
        <v>519</v>
      </c>
      <c r="W10" s="879">
        <v>4.8836443567319074E-2</v>
      </c>
      <c r="X10" s="913"/>
    </row>
    <row r="11" spans="2:28" s="415" customFormat="1" ht="29" customHeight="1" x14ac:dyDescent="0.3">
      <c r="B11" s="494">
        <f>B10+1</f>
        <v>2</v>
      </c>
      <c r="C11" s="78" t="s">
        <v>399</v>
      </c>
      <c r="D11" s="1374"/>
      <c r="E11" s="1371"/>
      <c r="F11" s="1371"/>
      <c r="G11" s="1371"/>
      <c r="H11" s="1377"/>
      <c r="I11" s="1371"/>
      <c r="J11" s="1357"/>
      <c r="K11" s="1353"/>
      <c r="L11" s="1353"/>
      <c r="M11" s="1353"/>
      <c r="N11" s="1353"/>
      <c r="O11" s="1353"/>
      <c r="P11" s="1353"/>
      <c r="Q11" s="1353"/>
      <c r="R11" s="1353"/>
      <c r="S11" s="1353"/>
      <c r="T11" s="1353"/>
      <c r="U11" s="877"/>
      <c r="V11" s="878" t="s">
        <v>520</v>
      </c>
      <c r="W11" s="880">
        <v>4.3566242197182838E-2</v>
      </c>
      <c r="X11" s="913"/>
    </row>
    <row r="12" spans="2:28" s="2" customFormat="1" x14ac:dyDescent="0.3">
      <c r="B12" s="494">
        <f>B11+1</f>
        <v>3</v>
      </c>
      <c r="C12" s="57" t="s">
        <v>473</v>
      </c>
      <c r="D12" s="1374"/>
      <c r="E12" s="1371"/>
      <c r="F12" s="1371"/>
      <c r="G12" s="1371"/>
      <c r="H12" s="1377"/>
      <c r="I12" s="1371"/>
      <c r="J12" s="1357"/>
      <c r="K12" s="1353"/>
      <c r="L12" s="1353"/>
      <c r="M12" s="1353"/>
      <c r="N12" s="1353"/>
      <c r="O12" s="1353"/>
      <c r="P12" s="1353"/>
      <c r="Q12" s="1353"/>
      <c r="R12" s="1353"/>
      <c r="S12" s="1353"/>
      <c r="T12" s="1353"/>
      <c r="U12" s="877"/>
      <c r="V12" s="878" t="s">
        <v>521</v>
      </c>
      <c r="W12" s="881">
        <f>W11</f>
        <v>4.3566242197182838E-2</v>
      </c>
      <c r="X12" s="913"/>
    </row>
    <row r="13" spans="2:28" s="2" customFormat="1" ht="28" x14ac:dyDescent="0.3">
      <c r="B13" s="494">
        <v>4</v>
      </c>
      <c r="C13" s="559" t="s">
        <v>932</v>
      </c>
      <c r="D13" s="1375"/>
      <c r="E13" s="1372"/>
      <c r="F13" s="1372"/>
      <c r="G13" s="1372"/>
      <c r="H13" s="1378"/>
      <c r="I13" s="1372"/>
      <c r="J13" s="914">
        <v>0.92456293352513341</v>
      </c>
      <c r="K13" s="482">
        <v>0.96484266621362713</v>
      </c>
      <c r="L13" s="482">
        <f>K13</f>
        <v>0.96484266621362713</v>
      </c>
      <c r="M13" s="482">
        <v>1.0068772354920656</v>
      </c>
      <c r="N13" s="482">
        <f>M13</f>
        <v>1.0068772354920656</v>
      </c>
      <c r="O13" s="482">
        <v>1.0507430929963428</v>
      </c>
      <c r="P13" s="482">
        <f>O13</f>
        <v>1.0507430929963428</v>
      </c>
      <c r="Q13" s="482">
        <v>1.0965200210728385</v>
      </c>
      <c r="R13" s="482">
        <f>Q13</f>
        <v>1.0965200210728385</v>
      </c>
      <c r="S13" s="511">
        <v>1.1442912778849577</v>
      </c>
      <c r="T13" s="482">
        <f>S13</f>
        <v>1.1442912778849577</v>
      </c>
      <c r="U13" s="877"/>
      <c r="V13" s="878" t="s">
        <v>934</v>
      </c>
      <c r="W13" s="554">
        <f>W12</f>
        <v>4.3566242197182838E-2</v>
      </c>
      <c r="X13" s="913"/>
    </row>
    <row r="14" spans="2:28" s="498" customFormat="1" x14ac:dyDescent="0.3">
      <c r="B14" s="497">
        <v>5</v>
      </c>
      <c r="C14" s="358" t="s">
        <v>178</v>
      </c>
      <c r="D14" s="915">
        <f>SUM(D10:D13)</f>
        <v>5.9453132861483606</v>
      </c>
      <c r="E14" s="915">
        <f t="shared" ref="E14:T14" si="0">SUM(E10:E13)</f>
        <v>7.1358602369060415</v>
      </c>
      <c r="F14" s="915">
        <f t="shared" si="0"/>
        <v>6.332002172991662</v>
      </c>
      <c r="G14" s="915">
        <f t="shared" si="0"/>
        <v>6.6412346397811106</v>
      </c>
      <c r="H14" s="915">
        <f t="shared" si="0"/>
        <v>6.9305682765861345</v>
      </c>
      <c r="I14" s="915">
        <f t="shared" si="0"/>
        <v>6.5969957224826619</v>
      </c>
      <c r="J14" s="915">
        <f t="shared" si="0"/>
        <v>8.7120817320672579</v>
      </c>
      <c r="K14" s="915">
        <f t="shared" si="0"/>
        <v>9.0916343948481533</v>
      </c>
      <c r="L14" s="915">
        <f t="shared" si="0"/>
        <v>9.0916343948481533</v>
      </c>
      <c r="M14" s="915">
        <f t="shared" si="0"/>
        <v>9.4877227408623455</v>
      </c>
      <c r="N14" s="915">
        <f>SUM(N10:N13)</f>
        <v>9.4877227408623455</v>
      </c>
      <c r="O14" s="915">
        <f t="shared" si="0"/>
        <v>9.9010671676904742</v>
      </c>
      <c r="P14" s="915">
        <f t="shared" si="0"/>
        <v>9.9010671676904742</v>
      </c>
      <c r="Q14" s="915">
        <f t="shared" si="0"/>
        <v>10.332419457928651</v>
      </c>
      <c r="R14" s="915">
        <f t="shared" si="0"/>
        <v>10.332419457928651</v>
      </c>
      <c r="S14" s="915">
        <f t="shared" si="0"/>
        <v>10.782564146515654</v>
      </c>
      <c r="T14" s="915">
        <f t="shared" si="0"/>
        <v>10.782564146515654</v>
      </c>
      <c r="U14" s="4"/>
      <c r="V14" s="878" t="s">
        <v>935</v>
      </c>
      <c r="W14" s="916">
        <f>W12</f>
        <v>4.3566242197182838E-2</v>
      </c>
      <c r="X14" s="917"/>
    </row>
    <row r="15" spans="2:28" s="2" customFormat="1" x14ac:dyDescent="0.3">
      <c r="B15" s="494">
        <f>B14+1</f>
        <v>6</v>
      </c>
      <c r="C15" s="57" t="s">
        <v>341</v>
      </c>
      <c r="D15" s="510">
        <v>0.68222053649751579</v>
      </c>
      <c r="E15" s="510">
        <v>-0.43780283347562704</v>
      </c>
      <c r="F15" s="510">
        <v>0.20987791741034911</v>
      </c>
      <c r="G15" s="510">
        <f>'F13'!$H$11</f>
        <v>1.8497971953145211E-2</v>
      </c>
      <c r="H15" s="510">
        <f>'F13'!$H$38</f>
        <v>0.6317802302308847</v>
      </c>
      <c r="I15" s="918">
        <f>AVERAGE(D15:H15)</f>
        <v>0.22091476452325357</v>
      </c>
      <c r="J15" s="92"/>
      <c r="K15" s="510"/>
      <c r="L15" s="510"/>
      <c r="M15" s="510"/>
      <c r="N15" s="510"/>
      <c r="O15" s="510"/>
      <c r="P15" s="510"/>
      <c r="Q15" s="510"/>
      <c r="R15" s="510"/>
      <c r="S15" s="510"/>
      <c r="T15" s="510"/>
      <c r="U15" s="3"/>
      <c r="V15" s="878" t="s">
        <v>939</v>
      </c>
      <c r="W15" s="916">
        <f>W12</f>
        <v>4.3566242197182838E-2</v>
      </c>
      <c r="X15" s="919"/>
    </row>
    <row r="16" spans="2:28" s="2" customFormat="1" x14ac:dyDescent="0.3">
      <c r="B16" s="494">
        <f>B15+1</f>
        <v>7</v>
      </c>
      <c r="C16" s="97" t="s">
        <v>342</v>
      </c>
      <c r="D16" s="920">
        <f>SUM(D14:D15)</f>
        <v>6.6275338226458764</v>
      </c>
      <c r="E16" s="920">
        <f t="shared" ref="E16:T16" si="1">SUM(E14:E15)</f>
        <v>6.6980574034304148</v>
      </c>
      <c r="F16" s="920">
        <f t="shared" si="1"/>
        <v>6.5418800904020111</v>
      </c>
      <c r="G16" s="920">
        <f t="shared" si="1"/>
        <v>6.6597326117342561</v>
      </c>
      <c r="H16" s="920">
        <f t="shared" si="1"/>
        <v>7.5623485068170195</v>
      </c>
      <c r="I16" s="921">
        <f>AVERAGE(D16:H16)</f>
        <v>6.8179104870059151</v>
      </c>
      <c r="J16" s="920">
        <f t="shared" si="1"/>
        <v>8.7120817320672579</v>
      </c>
      <c r="K16" s="920">
        <f t="shared" si="1"/>
        <v>9.0916343948481533</v>
      </c>
      <c r="L16" s="920">
        <f t="shared" si="1"/>
        <v>9.0916343948481533</v>
      </c>
      <c r="M16" s="920">
        <f t="shared" si="1"/>
        <v>9.4877227408623455</v>
      </c>
      <c r="N16" s="920">
        <f t="shared" si="1"/>
        <v>9.4877227408623455</v>
      </c>
      <c r="O16" s="920">
        <f t="shared" si="1"/>
        <v>9.9010671676904742</v>
      </c>
      <c r="P16" s="920">
        <f t="shared" si="1"/>
        <v>9.9010671676904742</v>
      </c>
      <c r="Q16" s="920">
        <f t="shared" si="1"/>
        <v>10.332419457928651</v>
      </c>
      <c r="R16" s="920">
        <f t="shared" si="1"/>
        <v>10.332419457928651</v>
      </c>
      <c r="S16" s="920">
        <f t="shared" si="1"/>
        <v>10.782564146515654</v>
      </c>
      <c r="T16" s="920">
        <f t="shared" si="1"/>
        <v>10.782564146515654</v>
      </c>
      <c r="U16" s="1"/>
      <c r="V16" s="878" t="s">
        <v>936</v>
      </c>
      <c r="W16" s="916">
        <f>W12</f>
        <v>4.3566242197182838E-2</v>
      </c>
      <c r="X16" s="1"/>
      <c r="Y16" s="1"/>
      <c r="Z16" s="1"/>
      <c r="AA16" s="1"/>
      <c r="AB16" s="1"/>
    </row>
    <row r="17" spans="2:28" x14ac:dyDescent="0.3">
      <c r="B17" s="2"/>
      <c r="C17" s="2"/>
      <c r="D17" s="2"/>
      <c r="E17" s="2"/>
      <c r="F17" s="2"/>
      <c r="G17" s="2"/>
      <c r="H17" s="2"/>
      <c r="I17" s="2"/>
      <c r="J17" s="2"/>
      <c r="K17" s="2"/>
      <c r="L17" s="2"/>
      <c r="M17" s="2"/>
      <c r="N17" s="2"/>
      <c r="O17" s="2"/>
      <c r="P17" s="2"/>
      <c r="Q17" s="2"/>
      <c r="R17" s="2"/>
      <c r="S17" s="2"/>
      <c r="V17" s="878" t="s">
        <v>938</v>
      </c>
      <c r="W17" s="916">
        <f>W13</f>
        <v>4.3566242197182838E-2</v>
      </c>
    </row>
    <row r="18" spans="2:28" x14ac:dyDescent="0.3">
      <c r="B18" s="498" t="s">
        <v>169</v>
      </c>
    </row>
    <row r="19" spans="2:28" x14ac:dyDescent="0.3">
      <c r="B19" s="1">
        <v>1</v>
      </c>
      <c r="C19" s="1" t="s">
        <v>1446</v>
      </c>
    </row>
    <row r="20" spans="2:28" x14ac:dyDescent="0.3">
      <c r="B20" s="1">
        <v>2</v>
      </c>
      <c r="C20" s="1" t="s">
        <v>1447</v>
      </c>
    </row>
    <row r="21" spans="2:28" x14ac:dyDescent="0.3">
      <c r="B21" s="1">
        <v>3</v>
      </c>
      <c r="C21" s="1" t="s">
        <v>1448</v>
      </c>
    </row>
    <row r="22" spans="2:28" x14ac:dyDescent="0.3">
      <c r="B22" s="1">
        <v>3</v>
      </c>
      <c r="C22" s="1" t="s">
        <v>1449</v>
      </c>
    </row>
    <row r="23" spans="2:28" x14ac:dyDescent="0.3">
      <c r="K23" s="21"/>
      <c r="S23" s="21" t="s">
        <v>10</v>
      </c>
    </row>
    <row r="24" spans="2:28" ht="28.5" customHeight="1" x14ac:dyDescent="0.3">
      <c r="B24" s="1362" t="s">
        <v>343</v>
      </c>
      <c r="C24" s="1362" t="s">
        <v>37</v>
      </c>
      <c r="D24" s="922"/>
      <c r="E24" s="922"/>
      <c r="F24" s="922"/>
      <c r="G24" s="922"/>
      <c r="H24" s="922"/>
      <c r="I24" s="922"/>
      <c r="J24" s="1354" t="s">
        <v>1432</v>
      </c>
      <c r="K24" s="1355"/>
      <c r="L24" s="1355"/>
      <c r="M24" s="1355"/>
      <c r="N24" s="1356"/>
      <c r="O24" s="903" t="s">
        <v>27</v>
      </c>
    </row>
    <row r="25" spans="2:28" ht="15" x14ac:dyDescent="0.3">
      <c r="B25" s="1362"/>
      <c r="C25" s="1369"/>
      <c r="D25" s="1369" t="s">
        <v>519</v>
      </c>
      <c r="E25" s="1369"/>
      <c r="F25" s="1369" t="s">
        <v>520</v>
      </c>
      <c r="G25" s="1369"/>
      <c r="H25" s="1369" t="s">
        <v>521</v>
      </c>
      <c r="I25" s="1369"/>
      <c r="J25" s="901" t="s">
        <v>934</v>
      </c>
      <c r="K25" s="923" t="s">
        <v>935</v>
      </c>
      <c r="L25" s="923" t="s">
        <v>939</v>
      </c>
      <c r="M25" s="923" t="s">
        <v>936</v>
      </c>
      <c r="N25" s="923" t="s">
        <v>938</v>
      </c>
      <c r="O25" s="904"/>
    </row>
    <row r="26" spans="2:28" x14ac:dyDescent="0.3">
      <c r="B26" s="1362"/>
      <c r="C26" s="1369"/>
      <c r="D26" s="900" t="s">
        <v>976</v>
      </c>
      <c r="E26" s="900" t="s">
        <v>7</v>
      </c>
      <c r="F26" s="900" t="s">
        <v>976</v>
      </c>
      <c r="G26" s="900" t="s">
        <v>7</v>
      </c>
      <c r="H26" s="900" t="s">
        <v>976</v>
      </c>
      <c r="I26" s="896" t="s">
        <v>21</v>
      </c>
      <c r="J26" s="896" t="s">
        <v>21</v>
      </c>
      <c r="K26" s="896" t="s">
        <v>21</v>
      </c>
      <c r="L26" s="896" t="s">
        <v>21</v>
      </c>
      <c r="M26" s="896" t="s">
        <v>21</v>
      </c>
      <c r="N26" s="896" t="s">
        <v>21</v>
      </c>
      <c r="O26" s="905"/>
    </row>
    <row r="27" spans="2:28" x14ac:dyDescent="0.3">
      <c r="B27" s="135">
        <v>1</v>
      </c>
      <c r="C27" s="9" t="s">
        <v>587</v>
      </c>
      <c r="D27" s="3">
        <v>0</v>
      </c>
      <c r="E27" s="495">
        <v>0</v>
      </c>
      <c r="F27" s="3">
        <v>0</v>
      </c>
      <c r="G27" s="495">
        <v>0</v>
      </c>
      <c r="H27" s="3">
        <v>0</v>
      </c>
      <c r="I27" s="495">
        <v>0</v>
      </c>
      <c r="J27" s="496">
        <v>0</v>
      </c>
      <c r="K27" s="496">
        <v>0</v>
      </c>
      <c r="L27" s="496">
        <v>0</v>
      </c>
      <c r="M27" s="496">
        <v>0</v>
      </c>
      <c r="N27" s="496">
        <v>0</v>
      </c>
      <c r="O27" s="3"/>
      <c r="P27" s="2"/>
      <c r="Q27" s="2"/>
      <c r="R27" s="2"/>
      <c r="S27" s="2"/>
      <c r="T27" s="2"/>
      <c r="U27" s="2"/>
      <c r="V27" s="2"/>
      <c r="W27" s="2"/>
      <c r="X27" s="2"/>
      <c r="Y27" s="2"/>
      <c r="Z27" s="2"/>
      <c r="AA27" s="2"/>
      <c r="AB27" s="2"/>
    </row>
    <row r="29" spans="2:28" x14ac:dyDescent="0.3">
      <c r="B29" s="1" t="s">
        <v>1450</v>
      </c>
      <c r="C29" s="1" t="s">
        <v>699</v>
      </c>
    </row>
    <row r="31" spans="2:28" x14ac:dyDescent="0.3">
      <c r="B31" s="1361" t="s">
        <v>474</v>
      </c>
      <c r="C31" s="1361"/>
      <c r="D31" s="1361"/>
      <c r="E31" s="1361"/>
      <c r="F31" s="1361"/>
      <c r="G31" s="1361"/>
      <c r="H31" s="1361"/>
      <c r="I31" s="1361"/>
      <c r="J31" s="1361"/>
      <c r="K31" s="341"/>
      <c r="L31" s="571"/>
      <c r="M31" s="341"/>
      <c r="N31" s="341"/>
      <c r="O31" s="341"/>
      <c r="P31" s="571"/>
      <c r="Q31" s="133"/>
    </row>
    <row r="33" spans="2:21" ht="15" customHeight="1" x14ac:dyDescent="0.3">
      <c r="B33" s="1362" t="s">
        <v>343</v>
      </c>
      <c r="C33" s="1362" t="s">
        <v>37</v>
      </c>
      <c r="D33" s="1362" t="s">
        <v>179</v>
      </c>
      <c r="E33" s="1358" t="s">
        <v>519</v>
      </c>
      <c r="F33" s="1359"/>
      <c r="G33" s="1360"/>
      <c r="H33" s="1358" t="s">
        <v>520</v>
      </c>
      <c r="I33" s="1359"/>
      <c r="J33" s="1360"/>
      <c r="K33" s="1358" t="s">
        <v>521</v>
      </c>
      <c r="L33" s="1359"/>
      <c r="M33" s="1359"/>
      <c r="N33" s="1359"/>
      <c r="O33" s="1360"/>
      <c r="P33" s="591" t="s">
        <v>934</v>
      </c>
      <c r="Q33" s="591" t="s">
        <v>935</v>
      </c>
      <c r="R33" s="591" t="s">
        <v>939</v>
      </c>
      <c r="S33" s="591" t="s">
        <v>936</v>
      </c>
      <c r="T33" s="591" t="s">
        <v>938</v>
      </c>
      <c r="U33" s="1265" t="s">
        <v>27</v>
      </c>
    </row>
    <row r="34" spans="2:21" ht="28" x14ac:dyDescent="0.3">
      <c r="B34" s="1362"/>
      <c r="C34" s="1369"/>
      <c r="D34" s="1369"/>
      <c r="E34" s="346" t="s">
        <v>976</v>
      </c>
      <c r="F34" s="336" t="s">
        <v>79</v>
      </c>
      <c r="G34" s="336" t="s">
        <v>459</v>
      </c>
      <c r="H34" s="346" t="s">
        <v>976</v>
      </c>
      <c r="I34" s="336" t="s">
        <v>79</v>
      </c>
      <c r="J34" s="336" t="s">
        <v>459</v>
      </c>
      <c r="K34" s="336" t="s">
        <v>976</v>
      </c>
      <c r="L34" s="336" t="s">
        <v>449</v>
      </c>
      <c r="M34" s="336" t="s">
        <v>455</v>
      </c>
      <c r="N34" s="336" t="s">
        <v>80</v>
      </c>
      <c r="O34" s="336" t="s">
        <v>460</v>
      </c>
      <c r="P34" s="592" t="s">
        <v>937</v>
      </c>
      <c r="Q34" s="592" t="s">
        <v>937</v>
      </c>
      <c r="R34" s="592" t="s">
        <v>937</v>
      </c>
      <c r="S34" s="592" t="s">
        <v>937</v>
      </c>
      <c r="T34" s="592" t="s">
        <v>937</v>
      </c>
      <c r="U34" s="1265"/>
    </row>
    <row r="35" spans="2:21" x14ac:dyDescent="0.3">
      <c r="B35" s="1362"/>
      <c r="C35" s="1369"/>
      <c r="D35" s="1369"/>
      <c r="E35" s="594" t="s">
        <v>81</v>
      </c>
      <c r="F35" s="594" t="s">
        <v>82</v>
      </c>
      <c r="G35" s="594" t="s">
        <v>942</v>
      </c>
      <c r="H35" s="594" t="s">
        <v>397</v>
      </c>
      <c r="I35" s="594" t="s">
        <v>414</v>
      </c>
      <c r="J35" s="594" t="s">
        <v>465</v>
      </c>
      <c r="K35" s="594" t="s">
        <v>415</v>
      </c>
      <c r="L35" s="594" t="s">
        <v>416</v>
      </c>
      <c r="M35" s="594" t="s">
        <v>603</v>
      </c>
      <c r="N35" s="594" t="s">
        <v>693</v>
      </c>
      <c r="O35" s="594" t="s">
        <v>943</v>
      </c>
      <c r="P35" s="592" t="s">
        <v>605</v>
      </c>
      <c r="Q35" s="592" t="s">
        <v>606</v>
      </c>
      <c r="R35" s="592" t="s">
        <v>607</v>
      </c>
      <c r="S35" s="592" t="s">
        <v>672</v>
      </c>
      <c r="T35" s="592" t="s">
        <v>608</v>
      </c>
      <c r="U35" s="1266"/>
    </row>
    <row r="36" spans="2:21" x14ac:dyDescent="0.3">
      <c r="B36" s="134" t="s">
        <v>170</v>
      </c>
      <c r="C36" s="111" t="s">
        <v>180</v>
      </c>
      <c r="D36" s="9"/>
      <c r="E36" s="309"/>
      <c r="F36" s="309"/>
      <c r="G36" s="309"/>
      <c r="H36" s="309"/>
      <c r="I36" s="309"/>
      <c r="J36" s="309"/>
      <c r="K36" s="309"/>
      <c r="L36" s="309"/>
      <c r="M36" s="309"/>
      <c r="N36" s="309"/>
      <c r="O36" s="309"/>
      <c r="P36" s="309"/>
      <c r="Q36" s="309"/>
      <c r="R36" s="309"/>
      <c r="S36" s="309"/>
      <c r="T36" s="309"/>
      <c r="U36" s="309"/>
    </row>
    <row r="37" spans="2:21" x14ac:dyDescent="0.3">
      <c r="B37" s="135">
        <v>1</v>
      </c>
      <c r="C37" s="9" t="s">
        <v>181</v>
      </c>
      <c r="D37" s="9" t="s">
        <v>477</v>
      </c>
      <c r="E37" s="309"/>
      <c r="F37" s="309"/>
      <c r="G37" s="309">
        <f>F37-E37</f>
        <v>0</v>
      </c>
      <c r="H37" s="309"/>
      <c r="I37" s="309"/>
      <c r="J37" s="309">
        <f>I37-H37</f>
        <v>0</v>
      </c>
      <c r="K37" s="309"/>
      <c r="L37" s="309"/>
      <c r="M37" s="309"/>
      <c r="N37" s="309">
        <f>L37+M37</f>
        <v>0</v>
      </c>
      <c r="O37" s="309">
        <f>N37-K37</f>
        <v>0</v>
      </c>
      <c r="P37" s="309"/>
      <c r="Q37" s="309"/>
      <c r="R37" s="309"/>
      <c r="S37" s="309"/>
      <c r="T37" s="309"/>
      <c r="U37" s="309"/>
    </row>
    <row r="38" spans="2:21" x14ac:dyDescent="0.3">
      <c r="B38" s="135">
        <v>2</v>
      </c>
      <c r="C38" s="9" t="s">
        <v>327</v>
      </c>
      <c r="D38" s="9" t="s">
        <v>477</v>
      </c>
      <c r="E38" s="309"/>
      <c r="F38" s="309"/>
      <c r="G38" s="309">
        <f>F38-E38</f>
        <v>0</v>
      </c>
      <c r="H38" s="309"/>
      <c r="I38" s="309"/>
      <c r="J38" s="309">
        <f>I38-H38</f>
        <v>0</v>
      </c>
      <c r="K38" s="309"/>
      <c r="L38" s="309"/>
      <c r="M38" s="309"/>
      <c r="N38" s="309">
        <f t="shared" ref="N38:N41" si="2">L38+M38</f>
        <v>0</v>
      </c>
      <c r="O38" s="309">
        <f t="shared" ref="O38:O41" si="3">N38-K38</f>
        <v>0</v>
      </c>
      <c r="P38" s="309"/>
      <c r="Q38" s="309"/>
      <c r="R38" s="309"/>
      <c r="S38" s="309"/>
      <c r="T38" s="309"/>
      <c r="U38" s="309"/>
    </row>
    <row r="39" spans="2:21" x14ac:dyDescent="0.3">
      <c r="B39" s="135">
        <v>3</v>
      </c>
      <c r="C39" s="9" t="s">
        <v>182</v>
      </c>
      <c r="D39" s="9" t="s">
        <v>477</v>
      </c>
      <c r="E39" s="309"/>
      <c r="F39" s="309"/>
      <c r="G39" s="309">
        <f>F39-E39</f>
        <v>0</v>
      </c>
      <c r="H39" s="309"/>
      <c r="I39" s="309"/>
      <c r="J39" s="309">
        <f>I39-H39</f>
        <v>0</v>
      </c>
      <c r="K39" s="309"/>
      <c r="L39" s="309"/>
      <c r="M39" s="309"/>
      <c r="N39" s="309">
        <f t="shared" si="2"/>
        <v>0</v>
      </c>
      <c r="O39" s="309">
        <f t="shared" si="3"/>
        <v>0</v>
      </c>
      <c r="P39" s="309"/>
      <c r="Q39" s="309"/>
      <c r="R39" s="309"/>
      <c r="S39" s="309"/>
      <c r="T39" s="309"/>
      <c r="U39" s="309"/>
    </row>
    <row r="40" spans="2:21" x14ac:dyDescent="0.3">
      <c r="B40" s="135">
        <v>4</v>
      </c>
      <c r="C40" s="9" t="s">
        <v>594</v>
      </c>
      <c r="D40" s="9" t="s">
        <v>477</v>
      </c>
      <c r="E40" s="309"/>
      <c r="F40" s="309"/>
      <c r="G40" s="309">
        <f>F40-E40</f>
        <v>0</v>
      </c>
      <c r="H40" s="309"/>
      <c r="I40" s="309"/>
      <c r="J40" s="309">
        <f>I40-H40</f>
        <v>0</v>
      </c>
      <c r="K40" s="309"/>
      <c r="L40" s="309"/>
      <c r="M40" s="309"/>
      <c r="N40" s="309">
        <f t="shared" si="2"/>
        <v>0</v>
      </c>
      <c r="O40" s="309">
        <f t="shared" si="3"/>
        <v>0</v>
      </c>
      <c r="P40" s="309"/>
      <c r="Q40" s="309"/>
      <c r="R40" s="309"/>
      <c r="S40" s="309"/>
      <c r="T40" s="309"/>
      <c r="U40" s="309"/>
    </row>
    <row r="41" spans="2:21" x14ac:dyDescent="0.3">
      <c r="B41" s="135">
        <v>5</v>
      </c>
      <c r="C41" s="9" t="s">
        <v>595</v>
      </c>
      <c r="D41" s="9" t="s">
        <v>477</v>
      </c>
      <c r="E41" s="309"/>
      <c r="F41" s="309"/>
      <c r="G41" s="309">
        <f>F41-E41</f>
        <v>0</v>
      </c>
      <c r="H41" s="309"/>
      <c r="I41" s="309"/>
      <c r="J41" s="309">
        <f>I41-H41</f>
        <v>0</v>
      </c>
      <c r="K41" s="309"/>
      <c r="L41" s="309"/>
      <c r="M41" s="309"/>
      <c r="N41" s="309">
        <f t="shared" si="2"/>
        <v>0</v>
      </c>
      <c r="O41" s="309">
        <f t="shared" si="3"/>
        <v>0</v>
      </c>
      <c r="P41" s="309"/>
      <c r="Q41" s="309"/>
      <c r="R41" s="309"/>
      <c r="S41" s="309"/>
      <c r="T41" s="309"/>
      <c r="U41" s="309"/>
    </row>
    <row r="42" spans="2:21" x14ac:dyDescent="0.3">
      <c r="B42" s="135"/>
      <c r="C42" s="9"/>
      <c r="D42" s="9"/>
      <c r="E42" s="309"/>
      <c r="F42" s="309"/>
      <c r="G42" s="309"/>
      <c r="H42" s="309"/>
      <c r="I42" s="309"/>
      <c r="J42" s="309"/>
      <c r="K42" s="309"/>
      <c r="L42" s="309"/>
      <c r="M42" s="309"/>
      <c r="N42" s="309"/>
      <c r="O42" s="309"/>
      <c r="P42" s="309"/>
      <c r="Q42" s="309"/>
      <c r="R42" s="309"/>
      <c r="S42" s="309"/>
      <c r="T42" s="309"/>
      <c r="U42" s="309"/>
    </row>
    <row r="43" spans="2:21" x14ac:dyDescent="0.3">
      <c r="B43" s="134" t="s">
        <v>183</v>
      </c>
      <c r="C43" s="111" t="s">
        <v>475</v>
      </c>
      <c r="D43" s="9"/>
      <c r="E43" s="309"/>
      <c r="F43" s="309"/>
      <c r="G43" s="309"/>
      <c r="H43" s="309"/>
      <c r="I43" s="309"/>
      <c r="J43" s="309"/>
      <c r="K43" s="309"/>
      <c r="L43" s="309"/>
      <c r="M43" s="309"/>
      <c r="N43" s="309"/>
      <c r="O43" s="309"/>
      <c r="P43" s="309"/>
      <c r="Q43" s="309"/>
      <c r="R43" s="309"/>
      <c r="S43" s="309"/>
      <c r="T43" s="309"/>
      <c r="U43" s="309"/>
    </row>
    <row r="44" spans="2:21" x14ac:dyDescent="0.3">
      <c r="B44" s="135">
        <v>1</v>
      </c>
      <c r="C44" s="9" t="s">
        <v>181</v>
      </c>
      <c r="D44" s="9" t="s">
        <v>96</v>
      </c>
      <c r="E44" s="309"/>
      <c r="F44" s="309"/>
      <c r="G44" s="309">
        <f>F44-E44</f>
        <v>0</v>
      </c>
      <c r="H44" s="309"/>
      <c r="I44" s="309"/>
      <c r="J44" s="309">
        <f>I44-H44</f>
        <v>0</v>
      </c>
      <c r="K44" s="309"/>
      <c r="L44" s="309"/>
      <c r="M44" s="309"/>
      <c r="N44" s="309">
        <f t="shared" ref="N44:N48" si="4">L44+M44</f>
        <v>0</v>
      </c>
      <c r="O44" s="309">
        <f t="shared" ref="O44:O48" si="5">N44-K44</f>
        <v>0</v>
      </c>
      <c r="P44" s="309"/>
      <c r="Q44" s="309"/>
      <c r="R44" s="309"/>
      <c r="S44" s="309"/>
      <c r="T44" s="309"/>
      <c r="U44" s="309"/>
    </row>
    <row r="45" spans="2:21" x14ac:dyDescent="0.3">
      <c r="B45" s="135">
        <v>2</v>
      </c>
      <c r="C45" s="9" t="s">
        <v>327</v>
      </c>
      <c r="D45" s="9" t="s">
        <v>96</v>
      </c>
      <c r="E45" s="309"/>
      <c r="F45" s="309"/>
      <c r="G45" s="309">
        <f>F45-E45</f>
        <v>0</v>
      </c>
      <c r="H45" s="309"/>
      <c r="I45" s="309"/>
      <c r="J45" s="309">
        <f>I45-H45</f>
        <v>0</v>
      </c>
      <c r="K45" s="309"/>
      <c r="L45" s="309"/>
      <c r="M45" s="309"/>
      <c r="N45" s="309">
        <f t="shared" si="4"/>
        <v>0</v>
      </c>
      <c r="O45" s="309">
        <f t="shared" si="5"/>
        <v>0</v>
      </c>
      <c r="P45" s="309"/>
      <c r="Q45" s="309"/>
      <c r="R45" s="309"/>
      <c r="S45" s="309"/>
      <c r="T45" s="309"/>
      <c r="U45" s="309"/>
    </row>
    <row r="46" spans="2:21" x14ac:dyDescent="0.3">
      <c r="B46" s="135">
        <v>3</v>
      </c>
      <c r="C46" s="9" t="s">
        <v>182</v>
      </c>
      <c r="D46" s="9" t="s">
        <v>96</v>
      </c>
      <c r="E46" s="309"/>
      <c r="F46" s="309"/>
      <c r="G46" s="309">
        <f>F46-E46</f>
        <v>0</v>
      </c>
      <c r="H46" s="309"/>
      <c r="I46" s="309"/>
      <c r="J46" s="309">
        <f>I46-H46</f>
        <v>0</v>
      </c>
      <c r="K46" s="309"/>
      <c r="L46" s="309"/>
      <c r="M46" s="309"/>
      <c r="N46" s="309">
        <f t="shared" si="4"/>
        <v>0</v>
      </c>
      <c r="O46" s="309">
        <f t="shared" si="5"/>
        <v>0</v>
      </c>
      <c r="P46" s="309"/>
      <c r="Q46" s="309"/>
      <c r="R46" s="309"/>
      <c r="S46" s="309"/>
      <c r="T46" s="309"/>
      <c r="U46" s="309"/>
    </row>
    <row r="47" spans="2:21" x14ac:dyDescent="0.3">
      <c r="B47" s="135">
        <v>4</v>
      </c>
      <c r="C47" s="9" t="s">
        <v>596</v>
      </c>
      <c r="D47" s="9" t="s">
        <v>96</v>
      </c>
      <c r="E47" s="309"/>
      <c r="F47" s="309"/>
      <c r="G47" s="309">
        <f>F47-E47</f>
        <v>0</v>
      </c>
      <c r="H47" s="309"/>
      <c r="I47" s="309"/>
      <c r="J47" s="309">
        <f>I47-H47</f>
        <v>0</v>
      </c>
      <c r="K47" s="309"/>
      <c r="L47" s="309"/>
      <c r="M47" s="309"/>
      <c r="N47" s="309">
        <f t="shared" si="4"/>
        <v>0</v>
      </c>
      <c r="O47" s="309">
        <f t="shared" si="5"/>
        <v>0</v>
      </c>
      <c r="P47" s="309"/>
      <c r="Q47" s="309"/>
      <c r="R47" s="309"/>
      <c r="S47" s="309"/>
      <c r="T47" s="309"/>
      <c r="U47" s="309"/>
    </row>
    <row r="48" spans="2:21" x14ac:dyDescent="0.3">
      <c r="B48" s="135">
        <v>5</v>
      </c>
      <c r="C48" s="9" t="s">
        <v>595</v>
      </c>
      <c r="D48" s="9" t="s">
        <v>96</v>
      </c>
      <c r="E48" s="309"/>
      <c r="F48" s="309"/>
      <c r="G48" s="309">
        <f>F48-E48</f>
        <v>0</v>
      </c>
      <c r="H48" s="309"/>
      <c r="I48" s="309"/>
      <c r="J48" s="309">
        <f>I48-H48</f>
        <v>0</v>
      </c>
      <c r="K48" s="309"/>
      <c r="L48" s="309"/>
      <c r="M48" s="309"/>
      <c r="N48" s="309">
        <f t="shared" si="4"/>
        <v>0</v>
      </c>
      <c r="O48" s="309">
        <f t="shared" si="5"/>
        <v>0</v>
      </c>
      <c r="P48" s="309"/>
      <c r="Q48" s="309"/>
      <c r="R48" s="309"/>
      <c r="S48" s="309"/>
      <c r="T48" s="309"/>
      <c r="U48" s="309"/>
    </row>
    <row r="49" spans="2:21" x14ac:dyDescent="0.3">
      <c r="B49" s="135"/>
      <c r="C49" s="9"/>
      <c r="D49" s="9"/>
      <c r="E49" s="309"/>
      <c r="F49" s="309"/>
      <c r="G49" s="309"/>
      <c r="H49" s="309"/>
      <c r="I49" s="309"/>
      <c r="J49" s="309"/>
      <c r="K49" s="309"/>
      <c r="L49" s="309"/>
      <c r="M49" s="309"/>
      <c r="N49" s="309"/>
      <c r="O49" s="309"/>
      <c r="P49" s="309"/>
      <c r="Q49" s="309"/>
      <c r="R49" s="309"/>
      <c r="S49" s="309"/>
      <c r="T49" s="309"/>
      <c r="U49" s="309"/>
    </row>
    <row r="50" spans="2:21" x14ac:dyDescent="0.3">
      <c r="B50" s="134" t="s">
        <v>184</v>
      </c>
      <c r="C50" s="111" t="s">
        <v>476</v>
      </c>
      <c r="D50" s="9"/>
      <c r="E50" s="309"/>
      <c r="F50" s="309"/>
      <c r="G50" s="309"/>
      <c r="H50" s="309"/>
      <c r="I50" s="309"/>
      <c r="J50" s="309"/>
      <c r="K50" s="309"/>
      <c r="L50" s="309"/>
      <c r="M50" s="309"/>
      <c r="N50" s="309"/>
      <c r="O50" s="309"/>
      <c r="P50" s="309"/>
      <c r="Q50" s="309"/>
      <c r="R50" s="309"/>
      <c r="S50" s="309"/>
      <c r="T50" s="309"/>
      <c r="U50" s="309"/>
    </row>
    <row r="51" spans="2:21" x14ac:dyDescent="0.3">
      <c r="B51" s="135">
        <v>1</v>
      </c>
      <c r="C51" s="9" t="s">
        <v>181</v>
      </c>
      <c r="D51" s="9" t="s">
        <v>447</v>
      </c>
      <c r="E51" s="309"/>
      <c r="F51" s="309"/>
      <c r="G51" s="309">
        <f>F51-E51</f>
        <v>0</v>
      </c>
      <c r="H51" s="309"/>
      <c r="I51" s="309"/>
      <c r="J51" s="309">
        <f>I51-H51</f>
        <v>0</v>
      </c>
      <c r="K51" s="309"/>
      <c r="L51" s="309"/>
      <c r="M51" s="309"/>
      <c r="N51" s="309">
        <f t="shared" ref="N51:N55" si="6">L51+M51</f>
        <v>0</v>
      </c>
      <c r="O51" s="309">
        <f t="shared" ref="O51:O55" si="7">N51-K51</f>
        <v>0</v>
      </c>
      <c r="P51" s="309"/>
      <c r="Q51" s="309"/>
      <c r="R51" s="309"/>
      <c r="S51" s="309"/>
      <c r="T51" s="309"/>
      <c r="U51" s="309"/>
    </row>
    <row r="52" spans="2:21" x14ac:dyDescent="0.3">
      <c r="B52" s="135">
        <v>2</v>
      </c>
      <c r="C52" s="9" t="s">
        <v>327</v>
      </c>
      <c r="D52" s="9" t="s">
        <v>447</v>
      </c>
      <c r="E52" s="309"/>
      <c r="F52" s="309"/>
      <c r="G52" s="309">
        <f>F52-E52</f>
        <v>0</v>
      </c>
      <c r="H52" s="309"/>
      <c r="I52" s="309"/>
      <c r="J52" s="309">
        <f>I52-H52</f>
        <v>0</v>
      </c>
      <c r="K52" s="309"/>
      <c r="L52" s="309"/>
      <c r="M52" s="309"/>
      <c r="N52" s="309">
        <f t="shared" si="6"/>
        <v>0</v>
      </c>
      <c r="O52" s="309">
        <f t="shared" si="7"/>
        <v>0</v>
      </c>
      <c r="P52" s="309"/>
      <c r="Q52" s="309"/>
      <c r="R52" s="309"/>
      <c r="S52" s="309"/>
      <c r="T52" s="309"/>
      <c r="U52" s="309"/>
    </row>
    <row r="53" spans="2:21" x14ac:dyDescent="0.3">
      <c r="B53" s="135">
        <v>3</v>
      </c>
      <c r="C53" s="9" t="s">
        <v>182</v>
      </c>
      <c r="D53" s="9" t="s">
        <v>447</v>
      </c>
      <c r="E53" s="309"/>
      <c r="F53" s="309"/>
      <c r="G53" s="309">
        <f>F53-E53</f>
        <v>0</v>
      </c>
      <c r="H53" s="309"/>
      <c r="I53" s="309"/>
      <c r="J53" s="309">
        <f>I53-H53</f>
        <v>0</v>
      </c>
      <c r="K53" s="309"/>
      <c r="L53" s="309"/>
      <c r="M53" s="309"/>
      <c r="N53" s="309">
        <f t="shared" si="6"/>
        <v>0</v>
      </c>
      <c r="O53" s="309">
        <f t="shared" si="7"/>
        <v>0</v>
      </c>
      <c r="P53" s="309"/>
      <c r="Q53" s="309"/>
      <c r="R53" s="309"/>
      <c r="S53" s="309"/>
      <c r="T53" s="309"/>
      <c r="U53" s="309"/>
    </row>
    <row r="54" spans="2:21" x14ac:dyDescent="0.3">
      <c r="B54" s="135">
        <v>4</v>
      </c>
      <c r="C54" s="9" t="s">
        <v>596</v>
      </c>
      <c r="D54" s="9" t="s">
        <v>447</v>
      </c>
      <c r="E54" s="309"/>
      <c r="F54" s="309"/>
      <c r="G54" s="309">
        <f>F54-E54</f>
        <v>0</v>
      </c>
      <c r="H54" s="309"/>
      <c r="I54" s="309"/>
      <c r="J54" s="309">
        <f>I54-H54</f>
        <v>0</v>
      </c>
      <c r="K54" s="309"/>
      <c r="L54" s="309"/>
      <c r="M54" s="309"/>
      <c r="N54" s="309">
        <f t="shared" si="6"/>
        <v>0</v>
      </c>
      <c r="O54" s="309">
        <f t="shared" si="7"/>
        <v>0</v>
      </c>
      <c r="P54" s="309"/>
      <c r="Q54" s="309"/>
      <c r="R54" s="309"/>
      <c r="S54" s="309"/>
      <c r="T54" s="309"/>
      <c r="U54" s="309"/>
    </row>
    <row r="55" spans="2:21" x14ac:dyDescent="0.3">
      <c r="B55" s="135">
        <v>5</v>
      </c>
      <c r="C55" s="9" t="s">
        <v>595</v>
      </c>
      <c r="D55" s="9" t="s">
        <v>447</v>
      </c>
      <c r="E55" s="309"/>
      <c r="F55" s="309"/>
      <c r="G55" s="309">
        <f>F55-E55</f>
        <v>0</v>
      </c>
      <c r="H55" s="309"/>
      <c r="I55" s="309"/>
      <c r="J55" s="309">
        <f>I55-H55</f>
        <v>0</v>
      </c>
      <c r="K55" s="309"/>
      <c r="L55" s="309"/>
      <c r="M55" s="309"/>
      <c r="N55" s="309">
        <f t="shared" si="6"/>
        <v>0</v>
      </c>
      <c r="O55" s="309">
        <f t="shared" si="7"/>
        <v>0</v>
      </c>
      <c r="P55" s="309"/>
      <c r="Q55" s="309"/>
      <c r="R55" s="309"/>
      <c r="S55" s="309"/>
      <c r="T55" s="309"/>
      <c r="U55" s="309"/>
    </row>
    <row r="56" spans="2:21" x14ac:dyDescent="0.3">
      <c r="B56" s="49"/>
      <c r="C56" s="5"/>
      <c r="D56" s="5"/>
      <c r="E56" s="5"/>
      <c r="F56" s="5"/>
      <c r="G56" s="5"/>
      <c r="H56" s="5"/>
      <c r="I56" s="5"/>
      <c r="J56" s="5"/>
      <c r="K56" s="5"/>
      <c r="L56" s="5"/>
      <c r="M56" s="5"/>
      <c r="N56" s="5"/>
      <c r="O56" s="5"/>
      <c r="P56" s="5"/>
      <c r="Q56" s="5"/>
    </row>
    <row r="57" spans="2:21" x14ac:dyDescent="0.3">
      <c r="B57" s="2"/>
    </row>
    <row r="59" spans="2:21" x14ac:dyDescent="0.3">
      <c r="B59" s="1361" t="s">
        <v>588</v>
      </c>
      <c r="C59" s="1361"/>
      <c r="D59" s="1361"/>
      <c r="E59" s="1361"/>
      <c r="F59" s="1361"/>
      <c r="G59" s="1361"/>
      <c r="H59" s="1361"/>
      <c r="I59" s="1361"/>
      <c r="J59" s="1361"/>
      <c r="K59" s="341"/>
      <c r="L59" s="571"/>
      <c r="M59" s="341"/>
      <c r="N59" s="341"/>
      <c r="O59" s="341"/>
      <c r="P59" s="571"/>
    </row>
    <row r="60" spans="2:21" x14ac:dyDescent="0.3">
      <c r="K60" s="21"/>
      <c r="L60" s="21"/>
      <c r="M60" s="21"/>
      <c r="N60" s="21"/>
      <c r="O60" s="21"/>
      <c r="P60" s="21"/>
      <c r="R60" s="21" t="s">
        <v>10</v>
      </c>
    </row>
    <row r="61" spans="2:21" x14ac:dyDescent="0.3">
      <c r="B61" s="1362" t="s">
        <v>343</v>
      </c>
      <c r="C61" s="1362" t="s">
        <v>37</v>
      </c>
      <c r="D61" s="1358" t="s">
        <v>519</v>
      </c>
      <c r="E61" s="1359"/>
      <c r="F61" s="1360"/>
      <c r="G61" s="1358" t="s">
        <v>520</v>
      </c>
      <c r="H61" s="1359"/>
      <c r="I61" s="1360"/>
      <c r="J61" s="1358" t="s">
        <v>521</v>
      </c>
      <c r="K61" s="1359"/>
      <c r="L61" s="1359"/>
      <c r="M61" s="1359"/>
      <c r="N61" s="1360"/>
      <c r="O61" s="591" t="s">
        <v>934</v>
      </c>
      <c r="P61" s="591" t="s">
        <v>935</v>
      </c>
      <c r="Q61" s="591" t="s">
        <v>939</v>
      </c>
      <c r="R61" s="591" t="s">
        <v>936</v>
      </c>
      <c r="S61" s="591" t="s">
        <v>938</v>
      </c>
      <c r="T61" s="1265" t="s">
        <v>27</v>
      </c>
    </row>
    <row r="62" spans="2:21" ht="28" x14ac:dyDescent="0.3">
      <c r="B62" s="1362"/>
      <c r="C62" s="1369"/>
      <c r="D62" s="346" t="s">
        <v>458</v>
      </c>
      <c r="E62" s="336" t="s">
        <v>79</v>
      </c>
      <c r="F62" s="336" t="s">
        <v>459</v>
      </c>
      <c r="G62" s="346" t="s">
        <v>458</v>
      </c>
      <c r="H62" s="336" t="s">
        <v>79</v>
      </c>
      <c r="I62" s="336" t="s">
        <v>459</v>
      </c>
      <c r="J62" s="336" t="s">
        <v>458</v>
      </c>
      <c r="K62" s="336" t="s">
        <v>449</v>
      </c>
      <c r="L62" s="336" t="s">
        <v>455</v>
      </c>
      <c r="M62" s="336" t="s">
        <v>80</v>
      </c>
      <c r="N62" s="336" t="s">
        <v>460</v>
      </c>
      <c r="O62" s="592" t="s">
        <v>937</v>
      </c>
      <c r="P62" s="592" t="s">
        <v>937</v>
      </c>
      <c r="Q62" s="592" t="s">
        <v>937</v>
      </c>
      <c r="R62" s="592" t="s">
        <v>937</v>
      </c>
      <c r="S62" s="592" t="s">
        <v>937</v>
      </c>
      <c r="T62" s="1265"/>
    </row>
    <row r="63" spans="2:21" x14ac:dyDescent="0.3">
      <c r="B63" s="1362"/>
      <c r="C63" s="1369"/>
      <c r="D63" s="336" t="s">
        <v>81</v>
      </c>
      <c r="E63" s="336" t="s">
        <v>82</v>
      </c>
      <c r="F63" s="336" t="s">
        <v>692</v>
      </c>
      <c r="G63" s="336" t="s">
        <v>397</v>
      </c>
      <c r="H63" s="336" t="s">
        <v>414</v>
      </c>
      <c r="I63" s="336" t="s">
        <v>465</v>
      </c>
      <c r="J63" s="336" t="s">
        <v>415</v>
      </c>
      <c r="K63" s="336" t="s">
        <v>416</v>
      </c>
      <c r="L63" s="336" t="s">
        <v>603</v>
      </c>
      <c r="M63" s="336" t="s">
        <v>693</v>
      </c>
      <c r="N63" s="336" t="s">
        <v>516</v>
      </c>
      <c r="O63" s="592" t="s">
        <v>605</v>
      </c>
      <c r="P63" s="592" t="s">
        <v>606</v>
      </c>
      <c r="Q63" s="592" t="s">
        <v>607</v>
      </c>
      <c r="R63" s="592" t="s">
        <v>672</v>
      </c>
      <c r="S63" s="592" t="s">
        <v>608</v>
      </c>
      <c r="T63" s="1266"/>
    </row>
    <row r="64" spans="2:21" x14ac:dyDescent="0.3">
      <c r="B64" s="175">
        <v>1</v>
      </c>
      <c r="C64" s="37" t="s">
        <v>589</v>
      </c>
      <c r="D64" s="9"/>
      <c r="E64" s="3"/>
      <c r="F64" s="9">
        <f>E64-D64</f>
        <v>0</v>
      </c>
      <c r="G64" s="9"/>
      <c r="H64" s="9"/>
      <c r="I64" s="9">
        <f>H64-G64</f>
        <v>0</v>
      </c>
      <c r="J64" s="9"/>
      <c r="K64" s="9"/>
      <c r="L64" s="9"/>
      <c r="M64" s="9">
        <f>K64+L64</f>
        <v>0</v>
      </c>
      <c r="N64" s="9">
        <f>M64-J64</f>
        <v>0</v>
      </c>
      <c r="O64" s="9"/>
      <c r="P64" s="9"/>
      <c r="Q64" s="9"/>
      <c r="R64" s="9"/>
      <c r="S64" s="9"/>
      <c r="T64" s="9"/>
    </row>
    <row r="65" spans="2:20" x14ac:dyDescent="0.3">
      <c r="B65" s="135">
        <v>2</v>
      </c>
      <c r="C65" s="9" t="s">
        <v>590</v>
      </c>
      <c r="D65" s="9"/>
      <c r="E65" s="3"/>
      <c r="F65" s="9">
        <f>E65-D65</f>
        <v>0</v>
      </c>
      <c r="G65" s="9"/>
      <c r="H65" s="9"/>
      <c r="I65" s="9">
        <f t="shared" ref="I65:I67" si="8">H65-G65</f>
        <v>0</v>
      </c>
      <c r="J65" s="9"/>
      <c r="K65" s="9"/>
      <c r="L65" s="9"/>
      <c r="M65" s="9">
        <f>K65+L65</f>
        <v>0</v>
      </c>
      <c r="N65" s="9">
        <f>M65-J65</f>
        <v>0</v>
      </c>
      <c r="O65" s="9"/>
      <c r="P65" s="9"/>
      <c r="Q65" s="9"/>
      <c r="R65" s="9"/>
      <c r="S65" s="9"/>
      <c r="T65" s="9"/>
    </row>
    <row r="66" spans="2:20" x14ac:dyDescent="0.3">
      <c r="B66" s="135">
        <v>3</v>
      </c>
      <c r="C66" s="9" t="s">
        <v>591</v>
      </c>
      <c r="D66" s="9"/>
      <c r="E66" s="3"/>
      <c r="F66" s="9">
        <f>E66-D66</f>
        <v>0</v>
      </c>
      <c r="G66" s="9"/>
      <c r="H66" s="9"/>
      <c r="I66" s="9">
        <f t="shared" si="8"/>
        <v>0</v>
      </c>
      <c r="J66" s="9"/>
      <c r="K66" s="9"/>
      <c r="L66" s="9"/>
      <c r="M66" s="9">
        <f>K66+L66</f>
        <v>0</v>
      </c>
      <c r="N66" s="9">
        <f>M66-J66</f>
        <v>0</v>
      </c>
      <c r="O66" s="9"/>
      <c r="P66" s="9"/>
      <c r="Q66" s="9"/>
      <c r="R66" s="9"/>
      <c r="S66" s="9"/>
      <c r="T66" s="9"/>
    </row>
    <row r="67" spans="2:20" x14ac:dyDescent="0.3">
      <c r="B67" s="135" t="s">
        <v>489</v>
      </c>
      <c r="C67" s="9"/>
      <c r="D67" s="9"/>
      <c r="E67" s="3"/>
      <c r="F67" s="9">
        <f>E67-D67</f>
        <v>0</v>
      </c>
      <c r="G67" s="9"/>
      <c r="H67" s="9"/>
      <c r="I67" s="9">
        <f t="shared" si="8"/>
        <v>0</v>
      </c>
      <c r="J67" s="9"/>
      <c r="K67" s="9"/>
      <c r="L67" s="9"/>
      <c r="M67" s="9">
        <f>K67+L67</f>
        <v>0</v>
      </c>
      <c r="N67" s="9">
        <f>M67-J67</f>
        <v>0</v>
      </c>
      <c r="O67" s="9"/>
      <c r="P67" s="9"/>
      <c r="Q67" s="9"/>
      <c r="R67" s="9"/>
      <c r="S67" s="9"/>
      <c r="T67" s="9"/>
    </row>
  </sheetData>
  <mergeCells count="53">
    <mergeCell ref="I10:I13"/>
    <mergeCell ref="D10:D13"/>
    <mergeCell ref="E10:E13"/>
    <mergeCell ref="F10:F13"/>
    <mergeCell ref="G10:G13"/>
    <mergeCell ref="H10:H13"/>
    <mergeCell ref="D25:E25"/>
    <mergeCell ref="F25:G25"/>
    <mergeCell ref="H25:I25"/>
    <mergeCell ref="B24:B26"/>
    <mergeCell ref="C24:C26"/>
    <mergeCell ref="B61:B63"/>
    <mergeCell ref="C61:C63"/>
    <mergeCell ref="B59:J59"/>
    <mergeCell ref="B31:J31"/>
    <mergeCell ref="B33:B35"/>
    <mergeCell ref="C33:C35"/>
    <mergeCell ref="D33:D35"/>
    <mergeCell ref="E33:G33"/>
    <mergeCell ref="D61:F61"/>
    <mergeCell ref="B1:R1"/>
    <mergeCell ref="B2:R2"/>
    <mergeCell ref="B3:R3"/>
    <mergeCell ref="B5:U5"/>
    <mergeCell ref="B7:B9"/>
    <mergeCell ref="C7:C9"/>
    <mergeCell ref="D7:H7"/>
    <mergeCell ref="I7:I8"/>
    <mergeCell ref="K7:T7"/>
    <mergeCell ref="U7:U9"/>
    <mergeCell ref="K8:L8"/>
    <mergeCell ref="M8:N8"/>
    <mergeCell ref="O8:P8"/>
    <mergeCell ref="Q8:R8"/>
    <mergeCell ref="S8:T8"/>
    <mergeCell ref="U33:U35"/>
    <mergeCell ref="G61:I61"/>
    <mergeCell ref="T61:T63"/>
    <mergeCell ref="K33:O33"/>
    <mergeCell ref="H33:J33"/>
    <mergeCell ref="J61:N61"/>
    <mergeCell ref="S10:S12"/>
    <mergeCell ref="T10:T12"/>
    <mergeCell ref="L10:L12"/>
    <mergeCell ref="M10:M12"/>
    <mergeCell ref="J24:N24"/>
    <mergeCell ref="J10:J12"/>
    <mergeCell ref="P10:P12"/>
    <mergeCell ref="Q10:Q12"/>
    <mergeCell ref="R10:R12"/>
    <mergeCell ref="O10:O12"/>
    <mergeCell ref="K10:K12"/>
    <mergeCell ref="N10:N12"/>
  </mergeCells>
  <pageMargins left="0.70866141732283472" right="0.70866141732283472" top="0.74803149606299213" bottom="0.74803149606299213" header="0.31496062992125984" footer="0.31496062992125984"/>
  <pageSetup paperSize="9" scale="2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79"/>
  <sheetViews>
    <sheetView showGridLines="0" view="pageBreakPreview" zoomScale="70" zoomScaleNormal="75" zoomScaleSheetLayoutView="70" workbookViewId="0">
      <pane xSplit="3" ySplit="10" topLeftCell="D11" activePane="bottomRight" state="frozen"/>
      <selection pane="topRight" activeCell="D1" sqref="D1"/>
      <selection pane="bottomLeft" activeCell="A11" sqref="A11"/>
      <selection pane="bottomRight" activeCell="I70" sqref="I70"/>
    </sheetView>
  </sheetViews>
  <sheetFormatPr defaultColWidth="9.36328125" defaultRowHeight="14" x14ac:dyDescent="0.25"/>
  <cols>
    <col min="1" max="1" width="6.6328125" style="13" customWidth="1"/>
    <col min="2" max="2" width="7" style="13" customWidth="1"/>
    <col min="3" max="3" width="42.54296875" style="13" customWidth="1"/>
    <col min="4" max="5" width="16.6328125" style="13" customWidth="1"/>
    <col min="6" max="6" width="16" style="13" customWidth="1"/>
    <col min="7" max="8" width="14.453125" style="13" customWidth="1"/>
    <col min="9" max="9" width="18" style="13" customWidth="1"/>
    <col min="10" max="10" width="12.54296875" style="13" customWidth="1"/>
    <col min="11" max="11" width="12.453125" style="13" customWidth="1"/>
    <col min="12" max="12" width="13.6328125" style="13" customWidth="1"/>
    <col min="13" max="13" width="13.54296875" style="13" customWidth="1"/>
    <col min="14" max="16384" width="9.36328125" style="13"/>
  </cols>
  <sheetData>
    <row r="2" spans="2:9" x14ac:dyDescent="0.25">
      <c r="B2" s="1249" t="str">
        <f>Index!B2</f>
        <v xml:space="preserve">      Maharashtra State Power Generation Company Ltd.</v>
      </c>
      <c r="C2" s="1250"/>
      <c r="D2" s="1250"/>
      <c r="E2" s="1250"/>
      <c r="F2" s="1250"/>
      <c r="G2" s="1250"/>
      <c r="H2" s="1250"/>
      <c r="I2" s="1250"/>
    </row>
    <row r="3" spans="2:9" s="5" customFormat="1" x14ac:dyDescent="0.3">
      <c r="B3" s="1249" t="str">
        <f>Index!B3</f>
        <v>MYT Petition Formats for Bhira</v>
      </c>
      <c r="C3" s="1250"/>
      <c r="D3" s="1250"/>
      <c r="E3" s="1250"/>
      <c r="F3" s="1250"/>
      <c r="G3" s="1250"/>
      <c r="H3" s="1250"/>
      <c r="I3" s="1250"/>
    </row>
    <row r="4" spans="2:9" s="5" customFormat="1" x14ac:dyDescent="0.3">
      <c r="B4" s="1251" t="s">
        <v>185</v>
      </c>
      <c r="C4" s="1250"/>
      <c r="D4" s="1250"/>
      <c r="E4" s="1250"/>
      <c r="F4" s="1250"/>
      <c r="G4" s="1250"/>
      <c r="H4" s="1250"/>
      <c r="I4" s="1250"/>
    </row>
    <row r="5" spans="2:9" s="5" customFormat="1" x14ac:dyDescent="0.3">
      <c r="C5" s="18"/>
      <c r="D5" s="18"/>
      <c r="E5" s="18"/>
      <c r="F5" s="17"/>
      <c r="G5" s="17"/>
      <c r="H5" s="17"/>
      <c r="I5" s="17"/>
    </row>
    <row r="6" spans="2:9" x14ac:dyDescent="0.25">
      <c r="B6" s="22" t="s">
        <v>186</v>
      </c>
    </row>
    <row r="7" spans="2:9" x14ac:dyDescent="0.25">
      <c r="H7" s="21" t="s">
        <v>10</v>
      </c>
      <c r="I7" s="21"/>
    </row>
    <row r="8" spans="2:9" ht="12.75" customHeight="1" x14ac:dyDescent="0.25">
      <c r="B8" s="1255" t="s">
        <v>6</v>
      </c>
      <c r="C8" s="1255" t="s">
        <v>37</v>
      </c>
      <c r="D8" s="332" t="s">
        <v>519</v>
      </c>
      <c r="E8" s="139" t="s">
        <v>520</v>
      </c>
      <c r="F8" s="1257" t="s">
        <v>521</v>
      </c>
      <c r="G8" s="1257"/>
      <c r="H8" s="1257"/>
    </row>
    <row r="9" spans="2:9" ht="28" x14ac:dyDescent="0.25">
      <c r="B9" s="1255"/>
      <c r="C9" s="1255"/>
      <c r="D9" s="332" t="s">
        <v>79</v>
      </c>
      <c r="E9" s="139" t="s">
        <v>79</v>
      </c>
      <c r="F9" s="220" t="s">
        <v>450</v>
      </c>
      <c r="G9" s="241" t="s">
        <v>455</v>
      </c>
      <c r="H9" s="139" t="s">
        <v>80</v>
      </c>
    </row>
    <row r="10" spans="2:9" x14ac:dyDescent="0.25">
      <c r="B10" s="1379"/>
      <c r="C10" s="1255"/>
      <c r="D10" s="332" t="s">
        <v>81</v>
      </c>
      <c r="E10" s="139" t="s">
        <v>944</v>
      </c>
      <c r="F10" s="139" t="s">
        <v>472</v>
      </c>
      <c r="G10" s="139" t="s">
        <v>397</v>
      </c>
      <c r="H10" s="139" t="s">
        <v>945</v>
      </c>
    </row>
    <row r="11" spans="2:9" x14ac:dyDescent="0.3">
      <c r="B11" s="101">
        <v>1</v>
      </c>
      <c r="C11" s="9" t="s">
        <v>187</v>
      </c>
      <c r="D11" s="397">
        <v>2.6005760640000002</v>
      </c>
      <c r="E11" s="397">
        <v>2.6385225619999999</v>
      </c>
      <c r="F11" s="397">
        <v>1.1120890943999999</v>
      </c>
      <c r="G11" s="397">
        <v>1.1120890943999999</v>
      </c>
      <c r="H11" s="353">
        <f>F11+G11</f>
        <v>2.2241781887999998</v>
      </c>
    </row>
    <row r="12" spans="2:9" x14ac:dyDescent="0.3">
      <c r="B12" s="101">
        <v>2</v>
      </c>
      <c r="C12" s="9" t="s">
        <v>188</v>
      </c>
      <c r="D12" s="397">
        <v>0.89803759999999999</v>
      </c>
      <c r="E12" s="397">
        <v>0.91865808999999998</v>
      </c>
      <c r="F12" s="397">
        <v>0.49044996000000002</v>
      </c>
      <c r="G12" s="397">
        <v>0.49044995999999985</v>
      </c>
      <c r="H12" s="353">
        <f t="shared" ref="H12:H35" si="0">F12+G12</f>
        <v>0.98089991999999993</v>
      </c>
    </row>
    <row r="13" spans="2:9" x14ac:dyDescent="0.25">
      <c r="B13" s="101">
        <v>3</v>
      </c>
      <c r="C13" s="23" t="s">
        <v>852</v>
      </c>
      <c r="D13" s="353">
        <v>0.25055934599999996</v>
      </c>
      <c r="E13" s="353">
        <v>0.28129280000000001</v>
      </c>
      <c r="F13" s="353">
        <v>0.12513743999999999</v>
      </c>
      <c r="G13" s="353">
        <v>0.12513743999999999</v>
      </c>
      <c r="H13" s="353">
        <f t="shared" si="0"/>
        <v>0.25027487999999998</v>
      </c>
    </row>
    <row r="14" spans="2:9" x14ac:dyDescent="0.3">
      <c r="B14" s="101">
        <v>4</v>
      </c>
      <c r="C14" s="9" t="s">
        <v>189</v>
      </c>
      <c r="D14" s="397"/>
      <c r="E14" s="397"/>
      <c r="F14" s="397"/>
      <c r="G14" s="397"/>
      <c r="H14" s="353">
        <f t="shared" si="0"/>
        <v>0</v>
      </c>
    </row>
    <row r="15" spans="2:9" x14ac:dyDescent="0.3">
      <c r="B15" s="101">
        <v>5</v>
      </c>
      <c r="C15" s="9" t="s">
        <v>190</v>
      </c>
      <c r="D15" s="397"/>
      <c r="E15" s="397"/>
      <c r="F15" s="397"/>
      <c r="G15" s="397"/>
      <c r="H15" s="353">
        <f t="shared" si="0"/>
        <v>0</v>
      </c>
    </row>
    <row r="16" spans="2:9" x14ac:dyDescent="0.25">
      <c r="B16" s="101">
        <v>6</v>
      </c>
      <c r="C16" s="23" t="s">
        <v>191</v>
      </c>
      <c r="D16" s="353">
        <v>0.41121717031746863</v>
      </c>
      <c r="E16" s="353">
        <v>0.88764406438520127</v>
      </c>
      <c r="F16" s="353">
        <v>0.32841959999999998</v>
      </c>
      <c r="G16" s="353">
        <v>0.32841959999999992</v>
      </c>
      <c r="H16" s="353">
        <f t="shared" si="0"/>
        <v>0.65683919999999985</v>
      </c>
    </row>
    <row r="17" spans="2:8" x14ac:dyDescent="0.3">
      <c r="B17" s="101">
        <v>7</v>
      </c>
      <c r="C17" s="9" t="s">
        <v>192</v>
      </c>
      <c r="D17" s="397"/>
      <c r="E17" s="397"/>
      <c r="F17" s="397"/>
      <c r="G17" s="397"/>
      <c r="H17" s="353">
        <f t="shared" si="0"/>
        <v>0</v>
      </c>
    </row>
    <row r="18" spans="2:8" x14ac:dyDescent="0.3">
      <c r="B18" s="101">
        <v>8</v>
      </c>
      <c r="C18" s="9" t="s">
        <v>193</v>
      </c>
      <c r="D18" s="397"/>
      <c r="E18" s="397"/>
      <c r="F18" s="397"/>
      <c r="G18" s="397"/>
      <c r="H18" s="353">
        <f t="shared" si="0"/>
        <v>0</v>
      </c>
    </row>
    <row r="19" spans="2:8" x14ac:dyDescent="0.3">
      <c r="B19" s="101">
        <v>9</v>
      </c>
      <c r="C19" s="9" t="s">
        <v>194</v>
      </c>
      <c r="D19" s="397"/>
      <c r="E19" s="397"/>
      <c r="F19" s="397"/>
      <c r="G19" s="397"/>
      <c r="H19" s="353">
        <f t="shared" si="0"/>
        <v>0</v>
      </c>
    </row>
    <row r="20" spans="2:8" x14ac:dyDescent="0.3">
      <c r="B20" s="101">
        <v>10</v>
      </c>
      <c r="C20" s="9" t="s">
        <v>195</v>
      </c>
      <c r="D20" s="397"/>
      <c r="E20" s="397"/>
      <c r="F20" s="397"/>
      <c r="G20" s="397"/>
      <c r="H20" s="353">
        <f t="shared" si="0"/>
        <v>0</v>
      </c>
    </row>
    <row r="21" spans="2:8" x14ac:dyDescent="0.3">
      <c r="B21" s="101">
        <v>11</v>
      </c>
      <c r="C21" s="9" t="s">
        <v>196</v>
      </c>
      <c r="D21" s="397"/>
      <c r="E21" s="397"/>
      <c r="F21" s="397"/>
      <c r="G21" s="397"/>
      <c r="H21" s="353">
        <f t="shared" si="0"/>
        <v>0</v>
      </c>
    </row>
    <row r="22" spans="2:8" x14ac:dyDescent="0.3">
      <c r="B22" s="101">
        <v>12</v>
      </c>
      <c r="C22" s="9" t="s">
        <v>197</v>
      </c>
      <c r="D22" s="397">
        <v>8.5128700000000015E-2</v>
      </c>
      <c r="E22" s="397">
        <v>4.4086199999999999E-2</v>
      </c>
      <c r="F22" s="397">
        <v>6.5879999999999997E-4</v>
      </c>
      <c r="G22" s="397">
        <v>6.5879999999999997E-4</v>
      </c>
      <c r="H22" s="353">
        <f t="shared" si="0"/>
        <v>1.3175999999999999E-3</v>
      </c>
    </row>
    <row r="23" spans="2:8" x14ac:dyDescent="0.3">
      <c r="B23" s="101">
        <v>13</v>
      </c>
      <c r="C23" s="9" t="s">
        <v>198</v>
      </c>
      <c r="D23" s="397"/>
      <c r="E23" s="397"/>
      <c r="F23" s="397"/>
      <c r="G23" s="397"/>
      <c r="H23" s="353">
        <f t="shared" si="0"/>
        <v>0</v>
      </c>
    </row>
    <row r="24" spans="2:8" x14ac:dyDescent="0.3">
      <c r="B24" s="101">
        <v>14</v>
      </c>
      <c r="C24" s="9" t="s">
        <v>199</v>
      </c>
      <c r="D24" s="397"/>
      <c r="E24" s="397"/>
      <c r="F24" s="397"/>
      <c r="G24" s="397"/>
      <c r="H24" s="353">
        <f t="shared" si="0"/>
        <v>0</v>
      </c>
    </row>
    <row r="25" spans="2:8" x14ac:dyDescent="0.3">
      <c r="B25" s="101">
        <v>15</v>
      </c>
      <c r="C25" s="9" t="s">
        <v>200</v>
      </c>
      <c r="D25" s="397"/>
      <c r="E25" s="397"/>
      <c r="F25" s="397"/>
      <c r="G25" s="397"/>
      <c r="H25" s="353">
        <f t="shared" si="0"/>
        <v>0</v>
      </c>
    </row>
    <row r="26" spans="2:8" x14ac:dyDescent="0.3">
      <c r="B26" s="101">
        <v>16</v>
      </c>
      <c r="C26" s="9" t="s">
        <v>201</v>
      </c>
      <c r="D26" s="397"/>
      <c r="E26" s="397"/>
      <c r="F26" s="397"/>
      <c r="G26" s="397"/>
      <c r="H26" s="353">
        <f t="shared" si="0"/>
        <v>0</v>
      </c>
    </row>
    <row r="27" spans="2:8" x14ac:dyDescent="0.3">
      <c r="B27" s="101">
        <v>17</v>
      </c>
      <c r="C27" s="9" t="s">
        <v>202</v>
      </c>
      <c r="D27" s="397"/>
      <c r="E27" s="397"/>
      <c r="F27" s="397"/>
      <c r="G27" s="397"/>
      <c r="H27" s="353">
        <f t="shared" si="0"/>
        <v>0</v>
      </c>
    </row>
    <row r="28" spans="2:8" x14ac:dyDescent="0.3">
      <c r="B28" s="101">
        <v>18</v>
      </c>
      <c r="C28" s="9" t="s">
        <v>203</v>
      </c>
      <c r="D28" s="397"/>
      <c r="E28" s="397"/>
      <c r="F28" s="397"/>
      <c r="G28" s="397"/>
      <c r="H28" s="353">
        <f t="shared" si="0"/>
        <v>0</v>
      </c>
    </row>
    <row r="29" spans="2:8" x14ac:dyDescent="0.3">
      <c r="B29" s="101">
        <f>+B28+0.1</f>
        <v>18.100000000000001</v>
      </c>
      <c r="C29" s="9" t="s">
        <v>204</v>
      </c>
      <c r="D29" s="397">
        <v>0.37419278300000003</v>
      </c>
      <c r="E29" s="397">
        <v>0.36313040000000002</v>
      </c>
      <c r="F29" s="397">
        <v>0.17106816</v>
      </c>
      <c r="G29" s="397">
        <v>0.17106815999999997</v>
      </c>
      <c r="H29" s="353">
        <f t="shared" si="0"/>
        <v>0.34213631999999994</v>
      </c>
    </row>
    <row r="30" spans="2:8" x14ac:dyDescent="0.3">
      <c r="B30" s="101">
        <f>+B29+0.1</f>
        <v>18.200000000000003</v>
      </c>
      <c r="C30" s="9" t="s">
        <v>205</v>
      </c>
      <c r="D30" s="397"/>
      <c r="E30" s="397"/>
      <c r="F30" s="397"/>
      <c r="G30" s="397"/>
      <c r="H30" s="353">
        <f>F30+G30</f>
        <v>0</v>
      </c>
    </row>
    <row r="31" spans="2:8" x14ac:dyDescent="0.3">
      <c r="B31" s="101">
        <f>+B30+0.1</f>
        <v>18.300000000000004</v>
      </c>
      <c r="C31" s="9" t="s">
        <v>206</v>
      </c>
      <c r="D31" s="397"/>
      <c r="E31" s="397"/>
      <c r="F31" s="397"/>
      <c r="G31" s="397"/>
      <c r="H31" s="353">
        <f t="shared" si="0"/>
        <v>0</v>
      </c>
    </row>
    <row r="32" spans="2:8" x14ac:dyDescent="0.3">
      <c r="B32" s="101">
        <f>+B31+0.1</f>
        <v>18.400000000000006</v>
      </c>
      <c r="C32" s="9" t="s">
        <v>207</v>
      </c>
      <c r="D32" s="397">
        <v>0.40931771543213535</v>
      </c>
      <c r="E32" s="397">
        <v>0.85248375395218889</v>
      </c>
      <c r="F32" s="397">
        <v>0</v>
      </c>
      <c r="G32" s="397">
        <v>0</v>
      </c>
      <c r="H32" s="353">
        <f t="shared" si="0"/>
        <v>0</v>
      </c>
    </row>
    <row r="33" spans="2:13" x14ac:dyDescent="0.3">
      <c r="B33" s="101">
        <v>19</v>
      </c>
      <c r="C33" s="9" t="s">
        <v>208</v>
      </c>
      <c r="D33" s="397">
        <v>3.2623988549292382E-3</v>
      </c>
      <c r="E33" s="397">
        <v>0</v>
      </c>
      <c r="F33" s="397">
        <v>0</v>
      </c>
      <c r="G33" s="397">
        <v>0</v>
      </c>
      <c r="H33" s="353">
        <f t="shared" si="0"/>
        <v>0</v>
      </c>
    </row>
    <row r="34" spans="2:13" x14ac:dyDescent="0.3">
      <c r="B34" s="101">
        <f>+B33+1</f>
        <v>20</v>
      </c>
      <c r="C34" s="9" t="s">
        <v>853</v>
      </c>
      <c r="D34" s="397">
        <v>6.6114330000000008E-3</v>
      </c>
      <c r="E34" s="397">
        <v>6.2379999999999996E-3</v>
      </c>
      <c r="F34" s="397">
        <v>1.9442400000000001E-3</v>
      </c>
      <c r="G34" s="397">
        <v>1.9442399999999999E-3</v>
      </c>
      <c r="H34" s="353">
        <f t="shared" si="0"/>
        <v>3.8884799999999997E-3</v>
      </c>
    </row>
    <row r="35" spans="2:13" x14ac:dyDescent="0.3">
      <c r="B35" s="101">
        <f t="shared" ref="B35:B40" si="1">+B34+1</f>
        <v>21</v>
      </c>
      <c r="C35" s="9" t="s">
        <v>854</v>
      </c>
      <c r="D35" s="397">
        <v>0.28604921282074364</v>
      </c>
      <c r="E35" s="397">
        <v>0.58940047678673335</v>
      </c>
      <c r="F35" s="397">
        <v>0</v>
      </c>
      <c r="G35" s="397">
        <v>0</v>
      </c>
      <c r="H35" s="353">
        <f t="shared" si="0"/>
        <v>0</v>
      </c>
    </row>
    <row r="36" spans="2:13" x14ac:dyDescent="0.3">
      <c r="B36" s="101">
        <f t="shared" si="1"/>
        <v>22</v>
      </c>
      <c r="C36" s="39" t="s">
        <v>209</v>
      </c>
      <c r="D36" s="364">
        <f t="shared" ref="D36:H36" si="2">SUM(D11:D35)</f>
        <v>5.3249524234252759</v>
      </c>
      <c r="E36" s="364">
        <f t="shared" si="2"/>
        <v>6.5814563471241234</v>
      </c>
      <c r="F36" s="364">
        <f t="shared" si="2"/>
        <v>2.2297672943999998</v>
      </c>
      <c r="G36" s="364">
        <f t="shared" si="2"/>
        <v>2.2297672943999998</v>
      </c>
      <c r="H36" s="364">
        <f t="shared" si="2"/>
        <v>4.4595345887999995</v>
      </c>
    </row>
    <row r="37" spans="2:13" x14ac:dyDescent="0.3">
      <c r="B37" s="101">
        <f t="shared" si="1"/>
        <v>23</v>
      </c>
      <c r="C37" s="9" t="s">
        <v>35</v>
      </c>
      <c r="D37" s="397"/>
      <c r="E37" s="353"/>
      <c r="F37" s="353"/>
      <c r="G37" s="353"/>
      <c r="H37" s="353"/>
    </row>
    <row r="38" spans="2:13" s="22" customFormat="1" x14ac:dyDescent="0.25">
      <c r="B38" s="102">
        <f t="shared" si="1"/>
        <v>24</v>
      </c>
      <c r="C38" s="26" t="s">
        <v>210</v>
      </c>
      <c r="D38" s="419">
        <f t="shared" ref="D38:H38" si="3">D36-D37</f>
        <v>5.3249524234252759</v>
      </c>
      <c r="E38" s="419">
        <f t="shared" si="3"/>
        <v>6.5814563471241234</v>
      </c>
      <c r="F38" s="419">
        <f t="shared" si="3"/>
        <v>2.2297672943999998</v>
      </c>
      <c r="G38" s="419">
        <f>G36-G37</f>
        <v>2.2297672943999998</v>
      </c>
      <c r="H38" s="419">
        <f t="shared" si="3"/>
        <v>4.4595345887999995</v>
      </c>
    </row>
    <row r="39" spans="2:13" x14ac:dyDescent="0.25">
      <c r="B39" s="560">
        <f>B38+1</f>
        <v>25</v>
      </c>
      <c r="C39" s="362" t="s">
        <v>933</v>
      </c>
      <c r="D39" s="482">
        <f>SUM('F13'!P44:P45)</f>
        <v>0</v>
      </c>
      <c r="E39" s="482">
        <f>SUM('F13'!P64:P65)</f>
        <v>0</v>
      </c>
      <c r="F39" s="482"/>
      <c r="G39" s="482"/>
      <c r="H39" s="482"/>
    </row>
    <row r="40" spans="2:13" s="22" customFormat="1" x14ac:dyDescent="0.25">
      <c r="B40" s="361">
        <f t="shared" si="1"/>
        <v>26</v>
      </c>
      <c r="C40" s="280" t="s">
        <v>887</v>
      </c>
      <c r="D40" s="504">
        <f t="shared" ref="D40:H40" si="4">SUM(D38:D39)</f>
        <v>5.3249524234252759</v>
      </c>
      <c r="E40" s="504">
        <f t="shared" si="4"/>
        <v>6.5814563471241234</v>
      </c>
      <c r="F40" s="504">
        <f>SUM(F38:F39)</f>
        <v>2.2297672943999998</v>
      </c>
      <c r="G40" s="504">
        <f>SUM(G38:G39)</f>
        <v>2.2297672943999998</v>
      </c>
      <c r="H40" s="504">
        <f t="shared" si="4"/>
        <v>4.4595345887999995</v>
      </c>
    </row>
    <row r="41" spans="2:13" x14ac:dyDescent="0.3">
      <c r="B41" s="561"/>
      <c r="C41" s="362"/>
      <c r="D41" s="562"/>
      <c r="E41" s="562"/>
      <c r="F41" s="362"/>
      <c r="G41" s="362"/>
      <c r="H41" s="562"/>
      <c r="I41" s="623"/>
      <c r="J41" s="562"/>
      <c r="K41" s="562"/>
      <c r="L41" s="562"/>
      <c r="M41" s="562"/>
    </row>
    <row r="42" spans="2:13" x14ac:dyDescent="0.25">
      <c r="B42" s="362"/>
      <c r="C42" s="362"/>
      <c r="D42" s="362"/>
      <c r="E42" s="362"/>
      <c r="F42" s="362"/>
      <c r="G42" s="362"/>
      <c r="H42" s="362"/>
      <c r="I42" s="362"/>
      <c r="J42" s="362"/>
      <c r="K42" s="362"/>
      <c r="L42" s="362"/>
    </row>
    <row r="43" spans="2:13" x14ac:dyDescent="0.25">
      <c r="B43" s="22" t="s">
        <v>211</v>
      </c>
    </row>
    <row r="44" spans="2:13" x14ac:dyDescent="0.25">
      <c r="I44" s="22" t="s">
        <v>619</v>
      </c>
    </row>
    <row r="45" spans="2:13" ht="15" customHeight="1" x14ac:dyDescent="0.25">
      <c r="B45" s="1255" t="s">
        <v>343</v>
      </c>
      <c r="C45" s="1255" t="s">
        <v>37</v>
      </c>
      <c r="D45" s="592" t="s">
        <v>519</v>
      </c>
      <c r="E45" s="592" t="s">
        <v>520</v>
      </c>
      <c r="F45" s="1257" t="s">
        <v>521</v>
      </c>
      <c r="G45" s="1257"/>
      <c r="H45" s="1257"/>
    </row>
    <row r="46" spans="2:13" ht="28" x14ac:dyDescent="0.25">
      <c r="B46" s="1255"/>
      <c r="C46" s="1255"/>
      <c r="D46" s="332" t="s">
        <v>79</v>
      </c>
      <c r="E46" s="332" t="s">
        <v>79</v>
      </c>
      <c r="F46" s="332" t="s">
        <v>450</v>
      </c>
      <c r="G46" s="332" t="s">
        <v>455</v>
      </c>
      <c r="H46" s="332" t="s">
        <v>80</v>
      </c>
    </row>
    <row r="47" spans="2:13" x14ac:dyDescent="0.25">
      <c r="B47" s="1255"/>
      <c r="C47" s="1255"/>
      <c r="D47" s="592" t="s">
        <v>81</v>
      </c>
      <c r="E47" s="592" t="s">
        <v>944</v>
      </c>
      <c r="F47" s="592" t="s">
        <v>472</v>
      </c>
      <c r="G47" s="592" t="s">
        <v>397</v>
      </c>
      <c r="H47" s="592" t="s">
        <v>945</v>
      </c>
    </row>
    <row r="48" spans="2:13" x14ac:dyDescent="0.25">
      <c r="B48" s="23"/>
      <c r="C48" s="23"/>
      <c r="D48" s="23"/>
      <c r="E48" s="23"/>
      <c r="F48" s="23"/>
      <c r="G48" s="23"/>
      <c r="H48" s="23"/>
    </row>
    <row r="49" spans="2:8" x14ac:dyDescent="0.25">
      <c r="B49" s="102" t="s">
        <v>170</v>
      </c>
      <c r="C49" s="26" t="s">
        <v>212</v>
      </c>
      <c r="D49" s="26"/>
      <c r="E49" s="23"/>
      <c r="F49" s="23"/>
      <c r="G49" s="23"/>
      <c r="H49" s="23"/>
    </row>
    <row r="50" spans="2:8" x14ac:dyDescent="0.25">
      <c r="B50" s="96">
        <v>1</v>
      </c>
      <c r="C50" s="213" t="s">
        <v>213</v>
      </c>
      <c r="D50" s="213">
        <v>0</v>
      </c>
      <c r="E50" s="213">
        <v>0</v>
      </c>
      <c r="F50" s="23">
        <f>E50</f>
        <v>0</v>
      </c>
      <c r="G50" s="23">
        <f>E50</f>
        <v>0</v>
      </c>
      <c r="H50" s="23">
        <f>E50</f>
        <v>0</v>
      </c>
    </row>
    <row r="51" spans="2:8" x14ac:dyDescent="0.25">
      <c r="B51" s="96">
        <v>2</v>
      </c>
      <c r="C51" s="213" t="s">
        <v>214</v>
      </c>
      <c r="D51" s="213">
        <v>1</v>
      </c>
      <c r="E51" s="213">
        <v>1</v>
      </c>
      <c r="F51" s="23">
        <f t="shared" ref="F51:F78" si="5">E51</f>
        <v>1</v>
      </c>
      <c r="G51" s="23">
        <f t="shared" ref="G51:G78" si="6">E51</f>
        <v>1</v>
      </c>
      <c r="H51" s="23">
        <f t="shared" ref="H51:H78" si="7">E51</f>
        <v>1</v>
      </c>
    </row>
    <row r="52" spans="2:8" x14ac:dyDescent="0.25">
      <c r="B52" s="96">
        <v>3</v>
      </c>
      <c r="C52" s="213" t="s">
        <v>215</v>
      </c>
      <c r="D52" s="213">
        <v>0</v>
      </c>
      <c r="E52" s="213">
        <v>0</v>
      </c>
      <c r="F52" s="23">
        <f t="shared" si="5"/>
        <v>0</v>
      </c>
      <c r="G52" s="23">
        <f t="shared" si="6"/>
        <v>0</v>
      </c>
      <c r="H52" s="23">
        <f t="shared" si="7"/>
        <v>0</v>
      </c>
    </row>
    <row r="53" spans="2:8" x14ac:dyDescent="0.25">
      <c r="B53" s="96">
        <v>4</v>
      </c>
      <c r="C53" s="213" t="s">
        <v>216</v>
      </c>
      <c r="D53" s="213">
        <v>0</v>
      </c>
      <c r="E53" s="213">
        <v>0</v>
      </c>
      <c r="F53" s="23">
        <f t="shared" si="5"/>
        <v>0</v>
      </c>
      <c r="G53" s="23">
        <f t="shared" si="6"/>
        <v>0</v>
      </c>
      <c r="H53" s="23">
        <f t="shared" si="7"/>
        <v>0</v>
      </c>
    </row>
    <row r="54" spans="2:8" x14ac:dyDescent="0.25">
      <c r="B54" s="96"/>
      <c r="C54" s="213"/>
      <c r="D54" s="213"/>
      <c r="E54" s="213"/>
      <c r="F54" s="23">
        <f t="shared" si="5"/>
        <v>0</v>
      </c>
      <c r="G54" s="23">
        <f t="shared" si="6"/>
        <v>0</v>
      </c>
      <c r="H54" s="23">
        <f t="shared" si="7"/>
        <v>0</v>
      </c>
    </row>
    <row r="55" spans="2:8" x14ac:dyDescent="0.25">
      <c r="B55" s="214" t="s">
        <v>183</v>
      </c>
      <c r="C55" s="154" t="s">
        <v>217</v>
      </c>
      <c r="D55" s="154"/>
      <c r="E55" s="154"/>
      <c r="F55" s="23">
        <f t="shared" si="5"/>
        <v>0</v>
      </c>
      <c r="G55" s="23">
        <f t="shared" si="6"/>
        <v>0</v>
      </c>
      <c r="H55" s="23">
        <f t="shared" si="7"/>
        <v>0</v>
      </c>
    </row>
    <row r="56" spans="2:8" x14ac:dyDescent="0.25">
      <c r="B56" s="96">
        <v>5</v>
      </c>
      <c r="C56" s="154" t="s">
        <v>213</v>
      </c>
      <c r="D56" s="154"/>
      <c r="E56" s="154"/>
      <c r="F56" s="23">
        <f t="shared" si="5"/>
        <v>0</v>
      </c>
      <c r="G56" s="23">
        <f t="shared" si="6"/>
        <v>0</v>
      </c>
      <c r="H56" s="23">
        <f t="shared" si="7"/>
        <v>0</v>
      </c>
    </row>
    <row r="57" spans="2:8" x14ac:dyDescent="0.25">
      <c r="B57" s="96">
        <f>+B56+0.1</f>
        <v>5.0999999999999996</v>
      </c>
      <c r="C57" s="213" t="s">
        <v>218</v>
      </c>
      <c r="D57" s="213">
        <v>1</v>
      </c>
      <c r="E57" s="213">
        <v>1</v>
      </c>
      <c r="F57" s="23">
        <f t="shared" si="5"/>
        <v>1</v>
      </c>
      <c r="G57" s="23">
        <f t="shared" si="6"/>
        <v>1</v>
      </c>
      <c r="H57" s="23">
        <f t="shared" si="7"/>
        <v>1</v>
      </c>
    </row>
    <row r="58" spans="2:8" x14ac:dyDescent="0.25">
      <c r="B58" s="96">
        <f>+B57+0.1</f>
        <v>5.1999999999999993</v>
      </c>
      <c r="C58" s="213" t="s">
        <v>219</v>
      </c>
      <c r="D58" s="213">
        <v>7</v>
      </c>
      <c r="E58" s="213">
        <v>7</v>
      </c>
      <c r="F58" s="23">
        <f t="shared" si="5"/>
        <v>7</v>
      </c>
      <c r="G58" s="23">
        <f t="shared" si="6"/>
        <v>7</v>
      </c>
      <c r="H58" s="23">
        <f t="shared" si="7"/>
        <v>7</v>
      </c>
    </row>
    <row r="59" spans="2:8" x14ac:dyDescent="0.25">
      <c r="B59" s="96">
        <f>+B58+0.1</f>
        <v>5.2999999999999989</v>
      </c>
      <c r="C59" s="213" t="s">
        <v>220</v>
      </c>
      <c r="D59" s="213">
        <v>17</v>
      </c>
      <c r="E59" s="213">
        <v>15</v>
      </c>
      <c r="F59" s="23">
        <f t="shared" si="5"/>
        <v>15</v>
      </c>
      <c r="G59" s="23">
        <f t="shared" si="6"/>
        <v>15</v>
      </c>
      <c r="H59" s="23">
        <f t="shared" si="7"/>
        <v>15</v>
      </c>
    </row>
    <row r="60" spans="2:8" x14ac:dyDescent="0.25">
      <c r="B60" s="96">
        <f>+B59+0.1</f>
        <v>5.3999999999999986</v>
      </c>
      <c r="C60" s="213" t="s">
        <v>221</v>
      </c>
      <c r="D60" s="213">
        <v>0</v>
      </c>
      <c r="E60" s="213">
        <v>0</v>
      </c>
      <c r="F60" s="23">
        <f t="shared" si="5"/>
        <v>0</v>
      </c>
      <c r="G60" s="23">
        <f t="shared" si="6"/>
        <v>0</v>
      </c>
      <c r="H60" s="23">
        <f t="shared" si="7"/>
        <v>0</v>
      </c>
    </row>
    <row r="61" spans="2:8" x14ac:dyDescent="0.25">
      <c r="B61" s="96"/>
      <c r="C61" s="213"/>
      <c r="D61" s="213"/>
      <c r="E61" s="213"/>
      <c r="F61" s="23">
        <f t="shared" si="5"/>
        <v>0</v>
      </c>
      <c r="G61" s="23">
        <f t="shared" si="6"/>
        <v>0</v>
      </c>
      <c r="H61" s="23">
        <f t="shared" si="7"/>
        <v>0</v>
      </c>
    </row>
    <row r="62" spans="2:8" x14ac:dyDescent="0.25">
      <c r="B62" s="96">
        <v>6</v>
      </c>
      <c r="C62" s="154" t="s">
        <v>214</v>
      </c>
      <c r="D62" s="154"/>
      <c r="E62" s="154"/>
      <c r="F62" s="23">
        <f t="shared" si="5"/>
        <v>0</v>
      </c>
      <c r="G62" s="23">
        <f t="shared" si="6"/>
        <v>0</v>
      </c>
      <c r="H62" s="23">
        <f t="shared" si="7"/>
        <v>0</v>
      </c>
    </row>
    <row r="63" spans="2:8" x14ac:dyDescent="0.25">
      <c r="B63" s="96">
        <f>+B62+0.1</f>
        <v>6.1</v>
      </c>
      <c r="C63" s="213" t="s">
        <v>218</v>
      </c>
      <c r="D63" s="213">
        <v>0</v>
      </c>
      <c r="E63" s="213">
        <v>0</v>
      </c>
      <c r="F63" s="23">
        <f t="shared" si="5"/>
        <v>0</v>
      </c>
      <c r="G63" s="23">
        <f t="shared" si="6"/>
        <v>0</v>
      </c>
      <c r="H63" s="23">
        <f t="shared" si="7"/>
        <v>0</v>
      </c>
    </row>
    <row r="64" spans="2:8" x14ac:dyDescent="0.25">
      <c r="B64" s="96">
        <f>+B63+0.1</f>
        <v>6.1999999999999993</v>
      </c>
      <c r="C64" s="213" t="s">
        <v>219</v>
      </c>
      <c r="D64" s="213">
        <v>0</v>
      </c>
      <c r="E64" s="213">
        <v>0</v>
      </c>
      <c r="F64" s="23">
        <f t="shared" si="5"/>
        <v>0</v>
      </c>
      <c r="G64" s="23">
        <f t="shared" si="6"/>
        <v>0</v>
      </c>
      <c r="H64" s="23">
        <f t="shared" si="7"/>
        <v>0</v>
      </c>
    </row>
    <row r="65" spans="2:8" x14ac:dyDescent="0.25">
      <c r="B65" s="96">
        <f>+B64+0.1</f>
        <v>6.2999999999999989</v>
      </c>
      <c r="C65" s="213" t="s">
        <v>220</v>
      </c>
      <c r="D65" s="213">
        <v>1</v>
      </c>
      <c r="E65" s="213">
        <v>1</v>
      </c>
      <c r="F65" s="23">
        <f t="shared" si="5"/>
        <v>1</v>
      </c>
      <c r="G65" s="23">
        <f t="shared" si="6"/>
        <v>1</v>
      </c>
      <c r="H65" s="23">
        <f t="shared" si="7"/>
        <v>1</v>
      </c>
    </row>
    <row r="66" spans="2:8" x14ac:dyDescent="0.25">
      <c r="B66" s="96">
        <f>+B65+0.1</f>
        <v>6.3999999999999986</v>
      </c>
      <c r="C66" s="213" t="s">
        <v>221</v>
      </c>
      <c r="D66" s="213">
        <v>0</v>
      </c>
      <c r="E66" s="213">
        <v>0</v>
      </c>
      <c r="F66" s="23">
        <f t="shared" si="5"/>
        <v>0</v>
      </c>
      <c r="G66" s="23">
        <f t="shared" si="6"/>
        <v>0</v>
      </c>
      <c r="H66" s="23">
        <f t="shared" si="7"/>
        <v>0</v>
      </c>
    </row>
    <row r="67" spans="2:8" x14ac:dyDescent="0.25">
      <c r="B67" s="96"/>
      <c r="C67" s="213"/>
      <c r="D67" s="213"/>
      <c r="E67" s="213"/>
      <c r="F67" s="23">
        <f t="shared" si="5"/>
        <v>0</v>
      </c>
      <c r="G67" s="23">
        <f t="shared" si="6"/>
        <v>0</v>
      </c>
      <c r="H67" s="23">
        <f t="shared" si="7"/>
        <v>0</v>
      </c>
    </row>
    <row r="68" spans="2:8" x14ac:dyDescent="0.25">
      <c r="B68" s="96">
        <v>7</v>
      </c>
      <c r="C68" s="154" t="s">
        <v>215</v>
      </c>
      <c r="D68" s="154"/>
      <c r="E68" s="154"/>
      <c r="F68" s="23">
        <f t="shared" si="5"/>
        <v>0</v>
      </c>
      <c r="G68" s="23">
        <f t="shared" si="6"/>
        <v>0</v>
      </c>
      <c r="H68" s="23">
        <f t="shared" si="7"/>
        <v>0</v>
      </c>
    </row>
    <row r="69" spans="2:8" x14ac:dyDescent="0.25">
      <c r="B69" s="96">
        <f>+B68+0.1</f>
        <v>7.1</v>
      </c>
      <c r="C69" s="213" t="s">
        <v>218</v>
      </c>
      <c r="D69" s="213">
        <v>0</v>
      </c>
      <c r="E69" s="213">
        <v>0</v>
      </c>
      <c r="F69" s="23">
        <f t="shared" si="5"/>
        <v>0</v>
      </c>
      <c r="G69" s="23">
        <f t="shared" si="6"/>
        <v>0</v>
      </c>
      <c r="H69" s="23">
        <f t="shared" si="7"/>
        <v>0</v>
      </c>
    </row>
    <row r="70" spans="2:8" x14ac:dyDescent="0.25">
      <c r="B70" s="96">
        <f>+B69+0.1</f>
        <v>7.1999999999999993</v>
      </c>
      <c r="C70" s="213" t="s">
        <v>219</v>
      </c>
      <c r="D70" s="213">
        <v>0</v>
      </c>
      <c r="E70" s="213">
        <v>0</v>
      </c>
      <c r="F70" s="23">
        <f t="shared" si="5"/>
        <v>0</v>
      </c>
      <c r="G70" s="23">
        <f t="shared" si="6"/>
        <v>0</v>
      </c>
      <c r="H70" s="23">
        <f t="shared" si="7"/>
        <v>0</v>
      </c>
    </row>
    <row r="71" spans="2:8" x14ac:dyDescent="0.25">
      <c r="B71" s="96">
        <f>+B70+0.1</f>
        <v>7.2999999999999989</v>
      </c>
      <c r="C71" s="213" t="s">
        <v>220</v>
      </c>
      <c r="D71" s="213">
        <v>0</v>
      </c>
      <c r="E71" s="213">
        <v>0</v>
      </c>
      <c r="F71" s="23">
        <f t="shared" si="5"/>
        <v>0</v>
      </c>
      <c r="G71" s="23">
        <f t="shared" si="6"/>
        <v>0</v>
      </c>
      <c r="H71" s="23">
        <f t="shared" si="7"/>
        <v>0</v>
      </c>
    </row>
    <row r="72" spans="2:8" x14ac:dyDescent="0.25">
      <c r="B72" s="96">
        <f>+B71+0.1</f>
        <v>7.3999999999999986</v>
      </c>
      <c r="C72" s="213" t="s">
        <v>221</v>
      </c>
      <c r="D72" s="213">
        <v>0</v>
      </c>
      <c r="E72" s="213">
        <v>0</v>
      </c>
      <c r="F72" s="23">
        <f t="shared" si="5"/>
        <v>0</v>
      </c>
      <c r="G72" s="23">
        <f t="shared" si="6"/>
        <v>0</v>
      </c>
      <c r="H72" s="23">
        <f t="shared" si="7"/>
        <v>0</v>
      </c>
    </row>
    <row r="73" spans="2:8" x14ac:dyDescent="0.25">
      <c r="B73" s="96"/>
      <c r="C73" s="213"/>
      <c r="D73" s="213"/>
      <c r="E73" s="213"/>
      <c r="F73" s="23">
        <f t="shared" si="5"/>
        <v>0</v>
      </c>
      <c r="G73" s="23">
        <f t="shared" si="6"/>
        <v>0</v>
      </c>
      <c r="H73" s="23">
        <f t="shared" si="7"/>
        <v>0</v>
      </c>
    </row>
    <row r="74" spans="2:8" x14ac:dyDescent="0.25">
      <c r="B74" s="96">
        <v>8</v>
      </c>
      <c r="C74" s="154" t="s">
        <v>222</v>
      </c>
      <c r="D74" s="154"/>
      <c r="E74" s="154"/>
      <c r="F74" s="23">
        <f t="shared" si="5"/>
        <v>0</v>
      </c>
      <c r="G74" s="23">
        <f t="shared" si="6"/>
        <v>0</v>
      </c>
      <c r="H74" s="23">
        <f t="shared" si="7"/>
        <v>0</v>
      </c>
    </row>
    <row r="75" spans="2:8" x14ac:dyDescent="0.25">
      <c r="B75" s="96">
        <f>+B74+0.1</f>
        <v>8.1</v>
      </c>
      <c r="C75" s="213" t="s">
        <v>218</v>
      </c>
      <c r="D75" s="213">
        <v>0</v>
      </c>
      <c r="E75" s="213">
        <v>0</v>
      </c>
      <c r="F75" s="23">
        <f t="shared" si="5"/>
        <v>0</v>
      </c>
      <c r="G75" s="23">
        <f t="shared" si="6"/>
        <v>0</v>
      </c>
      <c r="H75" s="23">
        <f t="shared" si="7"/>
        <v>0</v>
      </c>
    </row>
    <row r="76" spans="2:8" x14ac:dyDescent="0.25">
      <c r="B76" s="96">
        <f>+B75+0.1</f>
        <v>8.1999999999999993</v>
      </c>
      <c r="C76" s="213" t="s">
        <v>219</v>
      </c>
      <c r="D76" s="213">
        <v>0</v>
      </c>
      <c r="E76" s="213">
        <v>0</v>
      </c>
      <c r="F76" s="23">
        <f t="shared" si="5"/>
        <v>0</v>
      </c>
      <c r="G76" s="23">
        <f t="shared" si="6"/>
        <v>0</v>
      </c>
      <c r="H76" s="23">
        <f t="shared" si="7"/>
        <v>0</v>
      </c>
    </row>
    <row r="77" spans="2:8" x14ac:dyDescent="0.25">
      <c r="B77" s="96">
        <f>+B76+0.1</f>
        <v>8.2999999999999989</v>
      </c>
      <c r="C77" s="213" t="s">
        <v>220</v>
      </c>
      <c r="D77" s="213">
        <v>2</v>
      </c>
      <c r="E77" s="213">
        <v>2</v>
      </c>
      <c r="F77" s="23">
        <f t="shared" si="5"/>
        <v>2</v>
      </c>
      <c r="G77" s="23">
        <f t="shared" si="6"/>
        <v>2</v>
      </c>
      <c r="H77" s="23">
        <f t="shared" si="7"/>
        <v>2</v>
      </c>
    </row>
    <row r="78" spans="2:8" x14ac:dyDescent="0.25">
      <c r="B78" s="96">
        <f>+B77+0.1</f>
        <v>8.3999999999999986</v>
      </c>
      <c r="C78" s="213" t="s">
        <v>221</v>
      </c>
      <c r="D78" s="213">
        <v>0</v>
      </c>
      <c r="E78" s="213">
        <v>0</v>
      </c>
      <c r="F78" s="23">
        <f t="shared" si="5"/>
        <v>0</v>
      </c>
      <c r="G78" s="23">
        <f t="shared" si="6"/>
        <v>0</v>
      </c>
      <c r="H78" s="23">
        <f t="shared" si="7"/>
        <v>0</v>
      </c>
    </row>
    <row r="79" spans="2:8" x14ac:dyDescent="0.3">
      <c r="B79" s="215"/>
      <c r="C79" s="12" t="s">
        <v>223</v>
      </c>
      <c r="D79" s="949">
        <f t="shared" ref="D79:H79" si="8">SUM(D50:D78)</f>
        <v>29</v>
      </c>
      <c r="E79" s="950">
        <f t="shared" si="8"/>
        <v>27</v>
      </c>
      <c r="F79" s="951">
        <f t="shared" si="8"/>
        <v>27</v>
      </c>
      <c r="G79" s="951">
        <f t="shared" si="8"/>
        <v>27</v>
      </c>
      <c r="H79" s="951">
        <f t="shared" si="8"/>
        <v>27</v>
      </c>
    </row>
  </sheetData>
  <mergeCells count="9">
    <mergeCell ref="B45:B47"/>
    <mergeCell ref="C45:C47"/>
    <mergeCell ref="F45:H45"/>
    <mergeCell ref="B2:I2"/>
    <mergeCell ref="B3:I3"/>
    <mergeCell ref="B4:I4"/>
    <mergeCell ref="B8:B10"/>
    <mergeCell ref="C8:C10"/>
    <mergeCell ref="F8:H8"/>
  </mergeCells>
  <pageMargins left="0.75" right="0.75" top="1" bottom="1" header="0.5" footer="0.5"/>
  <pageSetup paperSize="9" scale="65" fitToHeight="0" orientation="landscape" r:id="rId1"/>
  <headerFooter alignWithMargins="0"/>
  <rowBreaks count="1" manualBreakCount="1">
    <brk id="40"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K46"/>
  <sheetViews>
    <sheetView showGridLines="0" view="pageBreakPreview" zoomScale="60" zoomScaleNormal="80" workbookViewId="0">
      <pane xSplit="3" ySplit="9" topLeftCell="D17" activePane="bottomRight" state="frozen"/>
      <selection pane="topRight" activeCell="D1" sqref="D1"/>
      <selection pane="bottomLeft" activeCell="A10" sqref="A10"/>
      <selection pane="bottomRight" activeCell="L24" sqref="L24"/>
    </sheetView>
  </sheetViews>
  <sheetFormatPr defaultColWidth="9.36328125" defaultRowHeight="14" x14ac:dyDescent="0.25"/>
  <cols>
    <col min="1" max="1" width="6.6328125" style="13" customWidth="1"/>
    <col min="2" max="2" width="7" style="100" customWidth="1"/>
    <col min="3" max="3" width="44.36328125" style="13" customWidth="1"/>
    <col min="4" max="10" width="15.6328125" style="13" customWidth="1"/>
    <col min="11" max="11" width="14.6328125" style="13" customWidth="1"/>
    <col min="12" max="12" width="14.90625" style="13" customWidth="1"/>
    <col min="13" max="13" width="14.36328125" style="13" customWidth="1"/>
    <col min="14" max="16384" width="9.36328125" style="13"/>
  </cols>
  <sheetData>
    <row r="2" spans="2:11" x14ac:dyDescent="0.25">
      <c r="B2" s="1249" t="str">
        <f>Index!B2</f>
        <v xml:space="preserve">      Maharashtra State Power Generation Company Ltd.</v>
      </c>
      <c r="C2" s="1250"/>
      <c r="D2" s="1250"/>
      <c r="E2" s="1250"/>
      <c r="F2" s="1250"/>
      <c r="G2" s="1250"/>
      <c r="H2" s="1250"/>
      <c r="I2" s="1250"/>
      <c r="J2" s="1250"/>
      <c r="K2" s="1250"/>
    </row>
    <row r="3" spans="2:11" s="5" customFormat="1" x14ac:dyDescent="0.3">
      <c r="B3" s="1249" t="str">
        <f>Index!B3</f>
        <v>MYT Petition Formats for Bhira</v>
      </c>
      <c r="C3" s="1250"/>
      <c r="D3" s="1250"/>
      <c r="E3" s="1250"/>
      <c r="F3" s="1250"/>
      <c r="G3" s="1250"/>
      <c r="H3" s="1250"/>
      <c r="I3" s="1250"/>
      <c r="J3" s="1250"/>
      <c r="K3" s="1250"/>
    </row>
    <row r="4" spans="2:11" s="5" customFormat="1" x14ac:dyDescent="0.3">
      <c r="B4" s="1251" t="s">
        <v>224</v>
      </c>
      <c r="C4" s="1250"/>
      <c r="D4" s="1250"/>
      <c r="E4" s="1250"/>
      <c r="F4" s="1250"/>
      <c r="G4" s="1250"/>
      <c r="H4" s="1250"/>
      <c r="I4" s="1250"/>
      <c r="J4" s="1250"/>
      <c r="K4" s="1250"/>
    </row>
    <row r="6" spans="2:11" x14ac:dyDescent="0.25">
      <c r="H6" s="21" t="s">
        <v>10</v>
      </c>
      <c r="I6" s="21"/>
    </row>
    <row r="7" spans="2:11" ht="12.75" customHeight="1" x14ac:dyDescent="0.25">
      <c r="B7" s="1257" t="s">
        <v>343</v>
      </c>
      <c r="C7" s="1255" t="s">
        <v>37</v>
      </c>
      <c r="D7" s="592" t="s">
        <v>519</v>
      </c>
      <c r="E7" s="592" t="s">
        <v>520</v>
      </c>
      <c r="F7" s="1257" t="s">
        <v>521</v>
      </c>
      <c r="G7" s="1257"/>
      <c r="H7" s="1257"/>
    </row>
    <row r="8" spans="2:11" ht="28" x14ac:dyDescent="0.25">
      <c r="B8" s="1257"/>
      <c r="C8" s="1255"/>
      <c r="D8" s="592" t="s">
        <v>79</v>
      </c>
      <c r="E8" s="592" t="s">
        <v>79</v>
      </c>
      <c r="F8" s="592" t="s">
        <v>450</v>
      </c>
      <c r="G8" s="592" t="s">
        <v>455</v>
      </c>
      <c r="H8" s="592" t="s">
        <v>80</v>
      </c>
    </row>
    <row r="9" spans="2:11" x14ac:dyDescent="0.25">
      <c r="B9" s="1257"/>
      <c r="C9" s="1255"/>
      <c r="D9" s="592" t="s">
        <v>81</v>
      </c>
      <c r="E9" s="592" t="s">
        <v>944</v>
      </c>
      <c r="F9" s="592" t="s">
        <v>472</v>
      </c>
      <c r="G9" s="592" t="s">
        <v>397</v>
      </c>
      <c r="H9" s="592" t="s">
        <v>945</v>
      </c>
    </row>
    <row r="10" spans="2:11" x14ac:dyDescent="0.25">
      <c r="B10" s="101"/>
      <c r="C10" s="23"/>
      <c r="D10" s="23"/>
      <c r="E10" s="23"/>
      <c r="F10" s="23"/>
      <c r="G10" s="23"/>
      <c r="H10" s="23"/>
    </row>
    <row r="11" spans="2:11" x14ac:dyDescent="0.25">
      <c r="B11" s="101">
        <v>1</v>
      </c>
      <c r="C11" s="23" t="s">
        <v>855</v>
      </c>
      <c r="D11" s="360">
        <v>0</v>
      </c>
      <c r="E11" s="360">
        <v>4.7419267154664789E-2</v>
      </c>
      <c r="F11" s="360">
        <v>0</v>
      </c>
      <c r="G11" s="360">
        <v>0</v>
      </c>
      <c r="H11" s="353">
        <f>F11+G11</f>
        <v>0</v>
      </c>
    </row>
    <row r="12" spans="2:11" x14ac:dyDescent="0.25">
      <c r="B12" s="101">
        <f>+B11+1</f>
        <v>2</v>
      </c>
      <c r="C12" s="27" t="s">
        <v>225</v>
      </c>
      <c r="D12" s="353">
        <v>3.6877699999999999E-2</v>
      </c>
      <c r="E12" s="353">
        <v>3.65247E-2</v>
      </c>
      <c r="F12" s="353">
        <v>0</v>
      </c>
      <c r="G12" s="353">
        <v>0</v>
      </c>
      <c r="H12" s="353">
        <f>F12+G12</f>
        <v>0</v>
      </c>
    </row>
    <row r="13" spans="2:11" x14ac:dyDescent="0.3">
      <c r="B13" s="101">
        <f t="shared" ref="B13:B43" si="0">+B12+1</f>
        <v>3</v>
      </c>
      <c r="C13" s="464" t="s">
        <v>226</v>
      </c>
      <c r="D13" s="353">
        <v>2.98041E-2</v>
      </c>
      <c r="E13" s="353">
        <v>2.9416399999999999E-2</v>
      </c>
      <c r="F13" s="353">
        <v>3.3695639999999999E-2</v>
      </c>
      <c r="G13" s="353">
        <v>3.3695639999999999E-2</v>
      </c>
      <c r="H13" s="353">
        <f>F13+G13</f>
        <v>6.7391279999999998E-2</v>
      </c>
    </row>
    <row r="14" spans="2:11" x14ac:dyDescent="0.3">
      <c r="B14" s="101">
        <f t="shared" si="0"/>
        <v>4</v>
      </c>
      <c r="C14" s="464" t="s">
        <v>227</v>
      </c>
      <c r="D14" s="353">
        <v>1.0830900000000001E-2</v>
      </c>
      <c r="E14" s="353">
        <v>2.7461E-3</v>
      </c>
      <c r="F14" s="353">
        <v>1.3448400000000001E-3</v>
      </c>
      <c r="G14" s="353">
        <v>1.3448399999999999E-3</v>
      </c>
      <c r="H14" s="353">
        <f t="shared" ref="H14:H43" si="1">F14+G14</f>
        <v>2.6896799999999998E-3</v>
      </c>
    </row>
    <row r="15" spans="2:11" x14ac:dyDescent="0.3">
      <c r="B15" s="101">
        <f t="shared" si="0"/>
        <v>5</v>
      </c>
      <c r="C15" s="464" t="s">
        <v>228</v>
      </c>
      <c r="D15" s="353">
        <v>0</v>
      </c>
      <c r="E15" s="353">
        <v>0</v>
      </c>
      <c r="F15" s="353">
        <v>0</v>
      </c>
      <c r="G15" s="353">
        <v>0</v>
      </c>
      <c r="H15" s="353">
        <f t="shared" si="1"/>
        <v>0</v>
      </c>
    </row>
    <row r="16" spans="2:11" x14ac:dyDescent="0.3">
      <c r="B16" s="101">
        <f t="shared" si="0"/>
        <v>6</v>
      </c>
      <c r="C16" s="464" t="s">
        <v>229</v>
      </c>
      <c r="D16" s="353">
        <v>2.1588434E-2</v>
      </c>
      <c r="E16" s="353">
        <v>7.4009999999999996E-3</v>
      </c>
      <c r="F16" s="353">
        <v>1.2229200000000001E-2</v>
      </c>
      <c r="G16" s="353">
        <v>1.2229199999999999E-2</v>
      </c>
      <c r="H16" s="353">
        <f t="shared" si="1"/>
        <v>2.4458399999999998E-2</v>
      </c>
    </row>
    <row r="17" spans="2:8" x14ac:dyDescent="0.3">
      <c r="B17" s="101">
        <f t="shared" si="0"/>
        <v>7</v>
      </c>
      <c r="C17" s="464" t="s">
        <v>230</v>
      </c>
      <c r="D17" s="353">
        <v>6.8913568000000008E-2</v>
      </c>
      <c r="E17" s="353">
        <v>6.1387099999999993E-2</v>
      </c>
      <c r="F17" s="353">
        <v>1.926864E-2</v>
      </c>
      <c r="G17" s="353">
        <v>1.926864E-2</v>
      </c>
      <c r="H17" s="353">
        <f t="shared" si="1"/>
        <v>3.853728E-2</v>
      </c>
    </row>
    <row r="18" spans="2:8" x14ac:dyDescent="0.3">
      <c r="B18" s="101">
        <f t="shared" si="0"/>
        <v>8</v>
      </c>
      <c r="C18" s="464" t="s">
        <v>231</v>
      </c>
      <c r="D18" s="353"/>
      <c r="E18" s="353"/>
      <c r="F18" s="353"/>
      <c r="G18" s="353"/>
      <c r="H18" s="353">
        <f t="shared" si="1"/>
        <v>0</v>
      </c>
    </row>
    <row r="19" spans="2:8" x14ac:dyDescent="0.3">
      <c r="B19" s="101">
        <f t="shared" si="0"/>
        <v>9</v>
      </c>
      <c r="C19" s="465" t="s">
        <v>232</v>
      </c>
      <c r="D19" s="353"/>
      <c r="E19" s="353"/>
      <c r="F19" s="353"/>
      <c r="G19" s="353"/>
      <c r="H19" s="353">
        <f t="shared" si="1"/>
        <v>0</v>
      </c>
    </row>
    <row r="20" spans="2:8" x14ac:dyDescent="0.3">
      <c r="B20" s="101">
        <f t="shared" si="0"/>
        <v>10</v>
      </c>
      <c r="C20" s="464" t="s">
        <v>233</v>
      </c>
      <c r="D20" s="353"/>
      <c r="E20" s="353"/>
      <c r="F20" s="353"/>
      <c r="G20" s="353"/>
      <c r="H20" s="353">
        <f t="shared" si="1"/>
        <v>0</v>
      </c>
    </row>
    <row r="21" spans="2:8" x14ac:dyDescent="0.3">
      <c r="B21" s="101">
        <f t="shared" si="0"/>
        <v>11</v>
      </c>
      <c r="C21" s="464" t="s">
        <v>234</v>
      </c>
      <c r="D21" s="353"/>
      <c r="E21" s="353"/>
      <c r="F21" s="353"/>
      <c r="G21" s="353"/>
      <c r="H21" s="353">
        <f t="shared" si="1"/>
        <v>0</v>
      </c>
    </row>
    <row r="22" spans="2:8" x14ac:dyDescent="0.3">
      <c r="B22" s="101">
        <f t="shared" si="0"/>
        <v>12</v>
      </c>
      <c r="C22" s="464" t="s">
        <v>235</v>
      </c>
      <c r="D22" s="353">
        <v>8.5000000000000006E-5</v>
      </c>
      <c r="E22" s="353">
        <v>0</v>
      </c>
      <c r="F22" s="353">
        <v>0</v>
      </c>
      <c r="G22" s="353">
        <v>0</v>
      </c>
      <c r="H22" s="353">
        <f t="shared" si="1"/>
        <v>0</v>
      </c>
    </row>
    <row r="23" spans="2:8" x14ac:dyDescent="0.3">
      <c r="B23" s="101">
        <f t="shared" si="0"/>
        <v>13</v>
      </c>
      <c r="C23" s="464" t="s">
        <v>236</v>
      </c>
      <c r="D23" s="353"/>
      <c r="E23" s="353"/>
      <c r="F23" s="353"/>
      <c r="G23" s="353"/>
      <c r="H23" s="353">
        <f t="shared" si="1"/>
        <v>0</v>
      </c>
    </row>
    <row r="24" spans="2:8" x14ac:dyDescent="0.3">
      <c r="B24" s="101">
        <f t="shared" si="0"/>
        <v>14</v>
      </c>
      <c r="C24" s="464" t="s">
        <v>237</v>
      </c>
      <c r="D24" s="353">
        <v>1.00597E-2</v>
      </c>
      <c r="E24" s="353">
        <v>5.0046999999999999E-3</v>
      </c>
      <c r="F24" s="353">
        <v>3.7602E-3</v>
      </c>
      <c r="G24" s="353">
        <v>3.7602E-3</v>
      </c>
      <c r="H24" s="353">
        <f t="shared" si="1"/>
        <v>7.5204E-3</v>
      </c>
    </row>
    <row r="25" spans="2:8" x14ac:dyDescent="0.3">
      <c r="B25" s="101">
        <f t="shared" si="0"/>
        <v>15</v>
      </c>
      <c r="C25" s="464" t="s">
        <v>238</v>
      </c>
      <c r="D25" s="353"/>
      <c r="E25" s="353"/>
      <c r="F25" s="353"/>
      <c r="G25" s="353"/>
      <c r="H25" s="353">
        <f t="shared" si="1"/>
        <v>0</v>
      </c>
    </row>
    <row r="26" spans="2:8" x14ac:dyDescent="0.3">
      <c r="B26" s="101">
        <f t="shared" si="0"/>
        <v>16</v>
      </c>
      <c r="C26" s="464" t="s">
        <v>239</v>
      </c>
      <c r="D26" s="353"/>
      <c r="E26" s="353"/>
      <c r="F26" s="353"/>
      <c r="G26" s="353"/>
      <c r="H26" s="353">
        <f t="shared" si="1"/>
        <v>0</v>
      </c>
    </row>
    <row r="27" spans="2:8" x14ac:dyDescent="0.25">
      <c r="B27" s="101">
        <f t="shared" si="0"/>
        <v>17</v>
      </c>
      <c r="C27" s="27" t="s">
        <v>240</v>
      </c>
      <c r="D27" s="353"/>
      <c r="E27" s="353"/>
      <c r="F27" s="353"/>
      <c r="G27" s="353"/>
      <c r="H27" s="353">
        <f t="shared" si="1"/>
        <v>0</v>
      </c>
    </row>
    <row r="28" spans="2:8" x14ac:dyDescent="0.25">
      <c r="B28" s="101">
        <f t="shared" si="0"/>
        <v>18</v>
      </c>
      <c r="C28" s="27" t="s">
        <v>241</v>
      </c>
      <c r="D28" s="353">
        <v>9.2219999999999997E-4</v>
      </c>
      <c r="E28" s="353">
        <v>0</v>
      </c>
      <c r="F28" s="353">
        <v>0</v>
      </c>
      <c r="G28" s="353">
        <v>0</v>
      </c>
      <c r="H28" s="353">
        <f t="shared" si="1"/>
        <v>0</v>
      </c>
    </row>
    <row r="29" spans="2:8" x14ac:dyDescent="0.3">
      <c r="B29" s="101">
        <f t="shared" si="0"/>
        <v>19</v>
      </c>
      <c r="C29" s="464" t="s">
        <v>242</v>
      </c>
      <c r="D29" s="353"/>
      <c r="E29" s="353"/>
      <c r="F29" s="353"/>
      <c r="G29" s="353"/>
      <c r="H29" s="353">
        <f t="shared" si="1"/>
        <v>0</v>
      </c>
    </row>
    <row r="30" spans="2:8" x14ac:dyDescent="0.3">
      <c r="B30" s="101">
        <f t="shared" si="0"/>
        <v>20</v>
      </c>
      <c r="C30" s="464" t="s">
        <v>243</v>
      </c>
      <c r="D30" s="353"/>
      <c r="E30" s="353"/>
      <c r="F30" s="353"/>
      <c r="G30" s="353"/>
      <c r="H30" s="353">
        <f t="shared" si="1"/>
        <v>0</v>
      </c>
    </row>
    <row r="31" spans="2:8" x14ac:dyDescent="0.3">
      <c r="B31" s="101">
        <f t="shared" si="0"/>
        <v>21</v>
      </c>
      <c r="C31" s="633" t="s">
        <v>1405</v>
      </c>
      <c r="D31" s="353">
        <v>4.2019179215270069E-2</v>
      </c>
      <c r="E31" s="353">
        <v>0.26754155700000004</v>
      </c>
      <c r="F31" s="353">
        <v>6.3366411599999992E-2</v>
      </c>
      <c r="G31" s="353">
        <v>6.3366411599999992E-2</v>
      </c>
      <c r="H31" s="353">
        <f t="shared" si="1"/>
        <v>0.12673282319999998</v>
      </c>
    </row>
    <row r="32" spans="2:8" x14ac:dyDescent="0.3">
      <c r="B32" s="101">
        <f t="shared" si="0"/>
        <v>22</v>
      </c>
      <c r="C32" s="464" t="s">
        <v>244</v>
      </c>
      <c r="D32" s="353"/>
      <c r="E32" s="353"/>
      <c r="F32" s="353"/>
      <c r="G32" s="353"/>
      <c r="H32" s="353">
        <f t="shared" si="1"/>
        <v>0</v>
      </c>
    </row>
    <row r="33" spans="2:8" x14ac:dyDescent="0.3">
      <c r="B33" s="101">
        <f t="shared" si="0"/>
        <v>23</v>
      </c>
      <c r="C33" s="464" t="s">
        <v>245</v>
      </c>
      <c r="D33" s="353"/>
      <c r="E33" s="353"/>
      <c r="F33" s="353"/>
      <c r="G33" s="353"/>
      <c r="H33" s="353">
        <f t="shared" si="1"/>
        <v>0</v>
      </c>
    </row>
    <row r="34" spans="2:8" x14ac:dyDescent="0.3">
      <c r="B34" s="101">
        <f t="shared" si="0"/>
        <v>24</v>
      </c>
      <c r="C34" s="464" t="s">
        <v>246</v>
      </c>
      <c r="D34" s="353"/>
      <c r="E34" s="353"/>
      <c r="F34" s="353"/>
      <c r="G34" s="353"/>
      <c r="H34" s="353">
        <f t="shared" si="1"/>
        <v>0</v>
      </c>
    </row>
    <row r="35" spans="2:8" x14ac:dyDescent="0.3">
      <c r="B35" s="101">
        <f t="shared" si="0"/>
        <v>25</v>
      </c>
      <c r="C35" s="464" t="s">
        <v>247</v>
      </c>
      <c r="D35" s="353"/>
      <c r="E35" s="353"/>
      <c r="F35" s="353"/>
      <c r="G35" s="353"/>
      <c r="H35" s="353">
        <f t="shared" si="1"/>
        <v>0</v>
      </c>
    </row>
    <row r="36" spans="2:8" x14ac:dyDescent="0.3">
      <c r="B36" s="101">
        <f t="shared" si="0"/>
        <v>26</v>
      </c>
      <c r="C36" s="464" t="s">
        <v>248</v>
      </c>
      <c r="D36" s="353"/>
      <c r="E36" s="353"/>
      <c r="F36" s="353"/>
      <c r="G36" s="353"/>
      <c r="H36" s="353">
        <f t="shared" si="1"/>
        <v>0</v>
      </c>
    </row>
    <row r="37" spans="2:8" x14ac:dyDescent="0.3">
      <c r="B37" s="101">
        <f t="shared" si="0"/>
        <v>27</v>
      </c>
      <c r="C37" s="464" t="s">
        <v>249</v>
      </c>
      <c r="D37" s="353">
        <v>0.17660645599999999</v>
      </c>
      <c r="E37" s="353">
        <v>0</v>
      </c>
      <c r="F37" s="353">
        <v>3.9288000000000004E-6</v>
      </c>
      <c r="G37" s="353">
        <v>3.9287999999999996E-6</v>
      </c>
      <c r="H37" s="353">
        <f t="shared" si="1"/>
        <v>7.8576000000000008E-6</v>
      </c>
    </row>
    <row r="38" spans="2:8" x14ac:dyDescent="0.3">
      <c r="B38" s="101">
        <f t="shared" si="0"/>
        <v>28</v>
      </c>
      <c r="C38" s="464" t="s">
        <v>250</v>
      </c>
      <c r="D38" s="353"/>
      <c r="E38" s="353"/>
      <c r="F38" s="353"/>
      <c r="G38" s="353"/>
      <c r="H38" s="353">
        <f t="shared" si="1"/>
        <v>0</v>
      </c>
    </row>
    <row r="39" spans="2:8" x14ac:dyDescent="0.3">
      <c r="B39" s="101">
        <f t="shared" si="0"/>
        <v>29</v>
      </c>
      <c r="C39" s="464" t="s">
        <v>208</v>
      </c>
      <c r="D39" s="353"/>
      <c r="E39" s="353"/>
      <c r="F39" s="353"/>
      <c r="G39" s="353"/>
      <c r="H39" s="353">
        <f t="shared" si="1"/>
        <v>0</v>
      </c>
    </row>
    <row r="40" spans="2:8" x14ac:dyDescent="0.3">
      <c r="B40" s="101">
        <f t="shared" si="0"/>
        <v>30</v>
      </c>
      <c r="C40" s="464" t="s">
        <v>856</v>
      </c>
      <c r="D40" s="353">
        <v>0.19074782700000001</v>
      </c>
      <c r="E40" s="353">
        <v>0.24961883300000001</v>
      </c>
      <c r="F40" s="353">
        <v>7.202934720000001E-2</v>
      </c>
      <c r="G40" s="353">
        <v>7.202934720000001E-2</v>
      </c>
      <c r="H40" s="353">
        <f t="shared" si="1"/>
        <v>0.14405869440000002</v>
      </c>
    </row>
    <row r="41" spans="2:8" x14ac:dyDescent="0.3">
      <c r="B41" s="101">
        <f t="shared" si="0"/>
        <v>31</v>
      </c>
      <c r="C41" s="464" t="s">
        <v>857</v>
      </c>
      <c r="D41" s="353"/>
      <c r="E41" s="353"/>
      <c r="F41" s="353"/>
      <c r="G41" s="353"/>
      <c r="H41" s="353">
        <f t="shared" si="1"/>
        <v>0</v>
      </c>
    </row>
    <row r="42" spans="2:8" x14ac:dyDescent="0.3">
      <c r="B42" s="101">
        <f t="shared" si="0"/>
        <v>32</v>
      </c>
      <c r="C42" s="466" t="s">
        <v>858</v>
      </c>
      <c r="D42" s="353">
        <v>0</v>
      </c>
      <c r="E42" s="353">
        <v>0</v>
      </c>
      <c r="F42" s="353">
        <v>0</v>
      </c>
      <c r="G42" s="353">
        <v>0</v>
      </c>
      <c r="H42" s="353">
        <f t="shared" si="1"/>
        <v>0</v>
      </c>
    </row>
    <row r="43" spans="2:8" x14ac:dyDescent="0.25">
      <c r="B43" s="101">
        <f t="shared" si="0"/>
        <v>33</v>
      </c>
      <c r="C43" s="467" t="s">
        <v>851</v>
      </c>
      <c r="D43" s="353"/>
      <c r="E43" s="353"/>
      <c r="F43" s="353"/>
      <c r="G43" s="353"/>
      <c r="H43" s="353">
        <f t="shared" si="1"/>
        <v>0</v>
      </c>
    </row>
    <row r="44" spans="2:8" x14ac:dyDescent="0.3">
      <c r="B44" s="101">
        <v>29</v>
      </c>
      <c r="C44" s="24" t="s">
        <v>251</v>
      </c>
      <c r="D44" s="373">
        <f t="shared" ref="D44:H44" si="2">SUM(D11:D43)</f>
        <v>0.58845506421527016</v>
      </c>
      <c r="E44" s="373">
        <f t="shared" si="2"/>
        <v>0.70705965715466479</v>
      </c>
      <c r="F44" s="373">
        <f t="shared" si="2"/>
        <v>0.20569820759999999</v>
      </c>
      <c r="G44" s="373">
        <f t="shared" si="2"/>
        <v>0.20569820759999999</v>
      </c>
      <c r="H44" s="373">
        <f t="shared" si="2"/>
        <v>0.41139641519999998</v>
      </c>
    </row>
    <row r="45" spans="2:8" x14ac:dyDescent="0.3">
      <c r="B45" s="101">
        <v>30</v>
      </c>
      <c r="C45" s="9" t="s">
        <v>35</v>
      </c>
      <c r="D45" s="353"/>
      <c r="E45" s="353"/>
      <c r="F45" s="353"/>
      <c r="G45" s="353"/>
      <c r="H45" s="353"/>
    </row>
    <row r="46" spans="2:8" x14ac:dyDescent="0.25">
      <c r="B46" s="101">
        <v>31</v>
      </c>
      <c r="C46" s="26" t="s">
        <v>252</v>
      </c>
      <c r="D46" s="353">
        <f t="shared" ref="D46:H46" si="3">D44-D45</f>
        <v>0.58845506421527016</v>
      </c>
      <c r="E46" s="353">
        <f t="shared" si="3"/>
        <v>0.70705965715466479</v>
      </c>
      <c r="F46" s="353">
        <f t="shared" si="3"/>
        <v>0.20569820759999999</v>
      </c>
      <c r="G46" s="353">
        <f t="shared" si="3"/>
        <v>0.20569820759999999</v>
      </c>
      <c r="H46" s="353">
        <f t="shared" si="3"/>
        <v>0.41139641519999998</v>
      </c>
    </row>
  </sheetData>
  <mergeCells count="6">
    <mergeCell ref="B2:K2"/>
    <mergeCell ref="B3:K3"/>
    <mergeCell ref="B4:K4"/>
    <mergeCell ref="B7:B9"/>
    <mergeCell ref="C7:C9"/>
    <mergeCell ref="F7:H7"/>
  </mergeCells>
  <pageMargins left="0.75" right="0.75" top="1" bottom="1" header="0.5" footer="0.5"/>
  <pageSetup paperSize="9" scale="57"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M25"/>
  <sheetViews>
    <sheetView showGridLines="0" view="pageBreakPreview" zoomScale="80" zoomScaleNormal="80" zoomScaleSheetLayoutView="80" workbookViewId="0">
      <selection activeCell="H27" sqref="H27"/>
    </sheetView>
  </sheetViews>
  <sheetFormatPr defaultColWidth="9.36328125" defaultRowHeight="14" x14ac:dyDescent="0.25"/>
  <cols>
    <col min="1" max="1" width="6.6328125" style="13" customWidth="1"/>
    <col min="2" max="2" width="8.6328125" style="100" customWidth="1"/>
    <col min="3" max="3" width="45.6328125" style="13" customWidth="1"/>
    <col min="4" max="11" width="15.6328125" style="13" customWidth="1"/>
    <col min="12" max="12" width="9.36328125" style="13"/>
    <col min="13" max="13" width="13.08984375" style="13" customWidth="1"/>
    <col min="14" max="16384" width="9.36328125" style="13"/>
  </cols>
  <sheetData>
    <row r="2" spans="2:13" x14ac:dyDescent="0.25">
      <c r="B2" s="1249" t="str">
        <f>Index!B2</f>
        <v xml:space="preserve">      Maharashtra State Power Generation Company Ltd.</v>
      </c>
      <c r="C2" s="1250"/>
      <c r="D2" s="1250"/>
      <c r="E2" s="1250"/>
      <c r="F2" s="1250"/>
      <c r="G2" s="1250"/>
      <c r="H2" s="1250"/>
      <c r="I2" s="1250"/>
      <c r="J2" s="1250"/>
      <c r="K2" s="1250"/>
    </row>
    <row r="3" spans="2:13" s="5" customFormat="1" x14ac:dyDescent="0.3">
      <c r="B3" s="1249" t="str">
        <f>Index!B3</f>
        <v>MYT Petition Formats for Bhira</v>
      </c>
      <c r="C3" s="1250"/>
      <c r="D3" s="1250"/>
      <c r="E3" s="1250"/>
      <c r="F3" s="1250"/>
      <c r="G3" s="1250"/>
      <c r="H3" s="1250"/>
      <c r="I3" s="1250"/>
      <c r="J3" s="1250"/>
      <c r="K3" s="1250"/>
    </row>
    <row r="4" spans="2:13" s="5" customFormat="1" x14ac:dyDescent="0.3">
      <c r="B4" s="1251" t="s">
        <v>253</v>
      </c>
      <c r="C4" s="1250"/>
      <c r="D4" s="1250"/>
      <c r="E4" s="1250"/>
      <c r="F4" s="1250"/>
      <c r="G4" s="1250"/>
      <c r="H4" s="1250"/>
      <c r="I4" s="1250"/>
      <c r="J4" s="1250"/>
      <c r="K4" s="1250"/>
    </row>
    <row r="6" spans="2:13" x14ac:dyDescent="0.25">
      <c r="I6" s="21"/>
      <c r="K6" s="21" t="s">
        <v>10</v>
      </c>
    </row>
    <row r="7" spans="2:13" ht="12.75" customHeight="1" x14ac:dyDescent="0.25">
      <c r="B7" s="1257" t="s">
        <v>343</v>
      </c>
      <c r="C7" s="1255" t="s">
        <v>37</v>
      </c>
      <c r="D7" s="592" t="s">
        <v>519</v>
      </c>
      <c r="E7" s="592" t="s">
        <v>520</v>
      </c>
      <c r="F7" s="1257" t="s">
        <v>521</v>
      </c>
      <c r="G7" s="1257"/>
      <c r="H7" s="1257"/>
      <c r="I7" s="592" t="s">
        <v>934</v>
      </c>
      <c r="J7" s="592" t="s">
        <v>935</v>
      </c>
      <c r="K7" s="592" t="s">
        <v>939</v>
      </c>
      <c r="L7" s="592" t="s">
        <v>936</v>
      </c>
      <c r="M7" s="592" t="s">
        <v>938</v>
      </c>
    </row>
    <row r="8" spans="2:13" ht="56" x14ac:dyDescent="0.25">
      <c r="B8" s="1257"/>
      <c r="C8" s="1255"/>
      <c r="D8" s="592" t="s">
        <v>79</v>
      </c>
      <c r="E8" s="592" t="s">
        <v>79</v>
      </c>
      <c r="F8" s="592" t="s">
        <v>450</v>
      </c>
      <c r="G8" s="592" t="s">
        <v>455</v>
      </c>
      <c r="H8" s="592" t="s">
        <v>80</v>
      </c>
      <c r="I8" s="592" t="s">
        <v>836</v>
      </c>
      <c r="J8" s="592" t="s">
        <v>836</v>
      </c>
      <c r="K8" s="592" t="s">
        <v>836</v>
      </c>
      <c r="L8" s="592" t="s">
        <v>836</v>
      </c>
      <c r="M8" s="592" t="s">
        <v>836</v>
      </c>
    </row>
    <row r="9" spans="2:13" x14ac:dyDescent="0.25">
      <c r="B9" s="1257"/>
      <c r="C9" s="1255"/>
      <c r="D9" s="592" t="s">
        <v>81</v>
      </c>
      <c r="E9" s="592" t="s">
        <v>944</v>
      </c>
      <c r="F9" s="592" t="s">
        <v>472</v>
      </c>
      <c r="G9" s="592" t="s">
        <v>397</v>
      </c>
      <c r="H9" s="592" t="s">
        <v>945</v>
      </c>
      <c r="I9" s="592" t="s">
        <v>946</v>
      </c>
      <c r="J9" s="592" t="s">
        <v>835</v>
      </c>
      <c r="K9" s="592" t="s">
        <v>837</v>
      </c>
      <c r="L9" s="592" t="s">
        <v>947</v>
      </c>
      <c r="M9" s="592" t="s">
        <v>948</v>
      </c>
    </row>
    <row r="10" spans="2:13" x14ac:dyDescent="0.3">
      <c r="B10" s="101">
        <v>1</v>
      </c>
      <c r="C10" s="464" t="s">
        <v>254</v>
      </c>
      <c r="D10" s="353">
        <v>0.78332106800000001</v>
      </c>
      <c r="E10" s="353">
        <v>1.5441120629999998</v>
      </c>
      <c r="F10" s="353">
        <v>0.74655996000000002</v>
      </c>
      <c r="G10" s="353">
        <v>0.74655996000000002</v>
      </c>
      <c r="H10" s="366">
        <f>F10+G10</f>
        <v>1.49311992</v>
      </c>
      <c r="I10" s="353"/>
      <c r="J10" s="353"/>
      <c r="K10" s="353"/>
      <c r="L10" s="353"/>
      <c r="M10" s="353"/>
    </row>
    <row r="11" spans="2:13" x14ac:dyDescent="0.3">
      <c r="B11" s="101">
        <v>2</v>
      </c>
      <c r="C11" s="464" t="s">
        <v>859</v>
      </c>
      <c r="D11" s="353">
        <v>0</v>
      </c>
      <c r="E11" s="353">
        <v>0</v>
      </c>
      <c r="F11" s="353">
        <v>0</v>
      </c>
      <c r="G11" s="353">
        <v>0</v>
      </c>
      <c r="H11" s="366">
        <f t="shared" ref="H11:H17" si="0">F11+G11</f>
        <v>0</v>
      </c>
      <c r="I11" s="353"/>
      <c r="J11" s="353"/>
      <c r="K11" s="353"/>
      <c r="L11" s="353"/>
      <c r="M11" s="353"/>
    </row>
    <row r="12" spans="2:13" x14ac:dyDescent="0.3">
      <c r="B12" s="101">
        <v>3</v>
      </c>
      <c r="C12" s="464" t="s">
        <v>860</v>
      </c>
      <c r="D12" s="353">
        <v>0</v>
      </c>
      <c r="E12" s="353">
        <v>0</v>
      </c>
      <c r="F12" s="353">
        <v>0</v>
      </c>
      <c r="G12" s="353">
        <v>0</v>
      </c>
      <c r="H12" s="366">
        <f t="shared" si="0"/>
        <v>0</v>
      </c>
      <c r="I12" s="353"/>
      <c r="J12" s="353"/>
      <c r="K12" s="353"/>
      <c r="L12" s="353"/>
      <c r="M12" s="353"/>
    </row>
    <row r="13" spans="2:13" x14ac:dyDescent="0.3">
      <c r="B13" s="101">
        <v>4</v>
      </c>
      <c r="C13" s="464" t="s">
        <v>256</v>
      </c>
      <c r="D13" s="353"/>
      <c r="E13" s="353"/>
      <c r="F13" s="353"/>
      <c r="G13" s="353"/>
      <c r="H13" s="366">
        <f t="shared" si="0"/>
        <v>0</v>
      </c>
      <c r="I13" s="353"/>
      <c r="J13" s="353"/>
      <c r="K13" s="353"/>
      <c r="L13" s="353"/>
      <c r="M13" s="353"/>
    </row>
    <row r="14" spans="2:13" x14ac:dyDescent="0.3">
      <c r="B14" s="101">
        <v>5</v>
      </c>
      <c r="C14" s="464" t="s">
        <v>257</v>
      </c>
      <c r="D14" s="353">
        <v>0</v>
      </c>
      <c r="E14" s="353">
        <v>0</v>
      </c>
      <c r="F14" s="353">
        <v>0</v>
      </c>
      <c r="G14" s="353">
        <v>0</v>
      </c>
      <c r="H14" s="366">
        <f t="shared" si="0"/>
        <v>0</v>
      </c>
      <c r="I14" s="353"/>
      <c r="J14" s="353"/>
      <c r="K14" s="353"/>
      <c r="L14" s="353"/>
      <c r="M14" s="353"/>
    </row>
    <row r="15" spans="2:13" x14ac:dyDescent="0.3">
      <c r="B15" s="101">
        <v>6</v>
      </c>
      <c r="C15" s="464" t="s">
        <v>258</v>
      </c>
      <c r="D15" s="353"/>
      <c r="E15" s="353"/>
      <c r="F15" s="353"/>
      <c r="G15" s="353"/>
      <c r="H15" s="366">
        <f t="shared" si="0"/>
        <v>0</v>
      </c>
      <c r="I15" s="353"/>
      <c r="J15" s="353"/>
      <c r="K15" s="353"/>
      <c r="L15" s="353"/>
      <c r="M15" s="353"/>
    </row>
    <row r="16" spans="2:13" x14ac:dyDescent="0.3">
      <c r="B16" s="101">
        <v>7</v>
      </c>
      <c r="C16" s="464" t="s">
        <v>259</v>
      </c>
      <c r="D16" s="353"/>
      <c r="E16" s="353"/>
      <c r="F16" s="353"/>
      <c r="G16" s="353"/>
      <c r="H16" s="366">
        <f t="shared" si="0"/>
        <v>0</v>
      </c>
      <c r="I16" s="353"/>
      <c r="J16" s="353"/>
      <c r="K16" s="353"/>
      <c r="L16" s="353"/>
      <c r="M16" s="353"/>
    </row>
    <row r="17" spans="2:13" x14ac:dyDescent="0.3">
      <c r="B17" s="101">
        <v>8</v>
      </c>
      <c r="C17" s="464" t="s">
        <v>260</v>
      </c>
      <c r="D17" s="353"/>
      <c r="E17" s="353"/>
      <c r="F17" s="353"/>
      <c r="G17" s="353"/>
      <c r="H17" s="366">
        <f t="shared" si="0"/>
        <v>0</v>
      </c>
      <c r="I17" s="353"/>
      <c r="J17" s="353"/>
      <c r="K17" s="353"/>
      <c r="L17" s="353"/>
      <c r="M17" s="353"/>
    </row>
    <row r="18" spans="2:13" x14ac:dyDescent="0.3">
      <c r="B18" s="101">
        <v>9</v>
      </c>
      <c r="C18" s="633" t="s">
        <v>977</v>
      </c>
      <c r="D18" s="353">
        <v>0</v>
      </c>
      <c r="E18" s="353">
        <v>-6.7191000000000004E-3</v>
      </c>
      <c r="F18" s="353">
        <v>0</v>
      </c>
      <c r="G18" s="353">
        <v>0</v>
      </c>
      <c r="H18" s="366"/>
      <c r="I18" s="353"/>
      <c r="J18" s="353"/>
      <c r="K18" s="353"/>
      <c r="L18" s="353"/>
      <c r="M18" s="353"/>
    </row>
    <row r="19" spans="2:13" x14ac:dyDescent="0.3">
      <c r="B19" s="101">
        <v>10</v>
      </c>
      <c r="C19" s="633" t="s">
        <v>978</v>
      </c>
      <c r="D19" s="353">
        <v>0</v>
      </c>
      <c r="E19" s="353">
        <v>0</v>
      </c>
      <c r="F19" s="353">
        <v>0</v>
      </c>
      <c r="G19" s="353">
        <v>0</v>
      </c>
      <c r="H19" s="366"/>
      <c r="I19" s="353"/>
      <c r="J19" s="353"/>
      <c r="K19" s="353"/>
      <c r="L19" s="353"/>
      <c r="M19" s="353"/>
    </row>
    <row r="20" spans="2:13" ht="14.5" x14ac:dyDescent="0.35">
      <c r="B20" s="101">
        <v>11</v>
      </c>
      <c r="C20" s="468" t="s">
        <v>851</v>
      </c>
      <c r="D20" s="353">
        <v>0</v>
      </c>
      <c r="E20" s="353">
        <v>0</v>
      </c>
      <c r="F20" s="353">
        <v>0</v>
      </c>
      <c r="G20" s="353">
        <v>0</v>
      </c>
      <c r="H20" s="366">
        <f>F20+G20</f>
        <v>0</v>
      </c>
      <c r="I20" s="353"/>
      <c r="J20" s="353"/>
      <c r="K20" s="353"/>
      <c r="L20" s="353"/>
      <c r="M20" s="353"/>
    </row>
    <row r="21" spans="2:13" x14ac:dyDescent="0.3">
      <c r="B21" s="101">
        <v>12</v>
      </c>
      <c r="C21" s="24" t="s">
        <v>261</v>
      </c>
      <c r="D21" s="373">
        <f>SUM(D10:D20)</f>
        <v>0.78332106800000001</v>
      </c>
      <c r="E21" s="373">
        <f>SUM(E10:E20)</f>
        <v>1.5373929629999998</v>
      </c>
      <c r="F21" s="373">
        <f>SUM(F10:F20)</f>
        <v>0.74655996000000002</v>
      </c>
      <c r="G21" s="373">
        <f>SUM(G10:G20)</f>
        <v>0.74655996000000002</v>
      </c>
      <c r="H21" s="373">
        <f>SUM(H10:H20)</f>
        <v>1.49311992</v>
      </c>
      <c r="I21" s="505"/>
      <c r="J21" s="505"/>
      <c r="K21" s="505"/>
      <c r="L21" s="505"/>
      <c r="M21" s="505"/>
    </row>
    <row r="22" spans="2:13" x14ac:dyDescent="0.25">
      <c r="B22" s="101"/>
      <c r="C22" s="27"/>
      <c r="D22" s="23"/>
      <c r="E22" s="23"/>
      <c r="F22" s="23"/>
      <c r="G22" s="121"/>
      <c r="H22" s="121"/>
      <c r="I22" s="23"/>
      <c r="J22" s="23"/>
      <c r="K22" s="23"/>
      <c r="L22" s="23"/>
      <c r="M22" s="23"/>
    </row>
    <row r="23" spans="2:13" x14ac:dyDescent="0.25">
      <c r="B23" s="101">
        <v>14</v>
      </c>
      <c r="C23" s="216" t="s">
        <v>262</v>
      </c>
      <c r="D23" s="353">
        <f>'F5 (T)'!D31</f>
        <v>3.231619547366984</v>
      </c>
      <c r="E23" s="353">
        <f>'F5 (T)'!I31</f>
        <v>3.231619547366984</v>
      </c>
      <c r="F23" s="353">
        <f>'F5 (T)'!N31</f>
        <v>3.4074575473669841</v>
      </c>
      <c r="G23" s="366">
        <f>'F5 (T)'!N31</f>
        <v>3.4074575473669841</v>
      </c>
      <c r="H23" s="366">
        <f>AVERAGE(F23:G23)</f>
        <v>3.4074575473669841</v>
      </c>
      <c r="I23" s="353">
        <f>'F5 (T)'!S31</f>
        <v>4.7196175473669832</v>
      </c>
      <c r="J23" s="353">
        <f>'F5 (T)'!D57</f>
        <v>6.9662842140336494</v>
      </c>
      <c r="K23" s="353">
        <f>'F5 (T)'!$I$57</f>
        <v>6.9662842140336494</v>
      </c>
      <c r="L23" s="353">
        <f>'F5 (T)'!N57</f>
        <v>7.9662842140336494</v>
      </c>
      <c r="M23" s="353">
        <f>'F5 (T)'!S57</f>
        <v>19.072950880700315</v>
      </c>
    </row>
    <row r="24" spans="2:13" x14ac:dyDescent="0.25">
      <c r="B24" s="101">
        <v>15</v>
      </c>
      <c r="C24" s="216" t="s">
        <v>263</v>
      </c>
      <c r="D24" s="353">
        <f t="shared" ref="D24:J24" si="1">D21/D23</f>
        <v>0.24239272492277872</v>
      </c>
      <c r="E24" s="353">
        <f t="shared" si="1"/>
        <v>0.47573451653757215</v>
      </c>
      <c r="F24" s="353">
        <f t="shared" si="1"/>
        <v>0.21909589470216084</v>
      </c>
      <c r="G24" s="353">
        <f t="shared" si="1"/>
        <v>0.21909589470216084</v>
      </c>
      <c r="H24" s="353">
        <f t="shared" si="1"/>
        <v>0.43819178940432169</v>
      </c>
      <c r="I24" s="353">
        <f t="shared" si="1"/>
        <v>0</v>
      </c>
      <c r="J24" s="353">
        <f t="shared" si="1"/>
        <v>0</v>
      </c>
      <c r="K24" s="353">
        <f t="shared" ref="K24:M24" si="2">K21/K23</f>
        <v>0</v>
      </c>
      <c r="L24" s="353">
        <f t="shared" si="2"/>
        <v>0</v>
      </c>
      <c r="M24" s="353">
        <f t="shared" si="2"/>
        <v>0</v>
      </c>
    </row>
    <row r="25" spans="2:13" x14ac:dyDescent="0.25">
      <c r="B25" s="101"/>
      <c r="C25" s="27"/>
      <c r="D25" s="353"/>
      <c r="E25" s="353"/>
      <c r="F25" s="353"/>
      <c r="G25" s="366"/>
      <c r="H25" s="366"/>
      <c r="I25" s="372"/>
      <c r="J25" s="372"/>
    </row>
  </sheetData>
  <mergeCells count="6">
    <mergeCell ref="B2:K2"/>
    <mergeCell ref="B3:K3"/>
    <mergeCell ref="B4:K4"/>
    <mergeCell ref="B7:B9"/>
    <mergeCell ref="C7:C9"/>
    <mergeCell ref="F7:H7"/>
  </mergeCells>
  <pageMargins left="0.75" right="0.75" top="1" bottom="1" header="0.5" footer="0.5"/>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17"/>
  <sheetViews>
    <sheetView showGridLines="0" view="pageBreakPreview" zoomScale="90" zoomScaleSheetLayoutView="90" workbookViewId="0">
      <selection activeCell="K12" sqref="K12:L12"/>
    </sheetView>
  </sheetViews>
  <sheetFormatPr defaultColWidth="9.36328125" defaultRowHeight="14" x14ac:dyDescent="0.3"/>
  <cols>
    <col min="1" max="1" width="4.36328125" style="5" customWidth="1"/>
    <col min="2" max="2" width="6.36328125" style="5" customWidth="1"/>
    <col min="3" max="3" width="27.81640625" style="5" customWidth="1"/>
    <col min="4" max="4" width="13.6328125" style="5" bestFit="1" customWidth="1"/>
    <col min="5" max="5" width="12.54296875" style="5" bestFit="1" customWidth="1"/>
    <col min="6" max="6" width="13.453125" style="5" bestFit="1" customWidth="1"/>
    <col min="7" max="9" width="13.453125" style="5" customWidth="1"/>
    <col min="10" max="10" width="13.6328125" style="5" bestFit="1" customWidth="1"/>
    <col min="11" max="11" width="12.54296875" style="5" bestFit="1" customWidth="1"/>
    <col min="12" max="12" width="13.36328125" style="5" bestFit="1" customWidth="1"/>
    <col min="13" max="13" width="11.08984375" style="5" bestFit="1" customWidth="1"/>
    <col min="14" max="14" width="12.54296875" style="5" customWidth="1"/>
    <col min="15" max="15" width="11.6328125" style="5" bestFit="1" customWidth="1"/>
    <col min="16" max="16" width="13.6328125" style="5" bestFit="1" customWidth="1"/>
    <col min="17" max="17" width="20.36328125" style="5" bestFit="1" customWidth="1"/>
    <col min="18" max="22" width="11.6328125" style="5" bestFit="1" customWidth="1"/>
    <col min="23" max="16384" width="9.36328125" style="5"/>
  </cols>
  <sheetData>
    <row r="1" spans="1:20" x14ac:dyDescent="0.3">
      <c r="B1" s="52"/>
    </row>
    <row r="2" spans="1:20" x14ac:dyDescent="0.3">
      <c r="B2" s="1249" t="str">
        <f>Index!B2</f>
        <v xml:space="preserve">      Maharashtra State Power Generation Company Ltd.</v>
      </c>
      <c r="C2" s="1250"/>
      <c r="D2" s="1250"/>
      <c r="E2" s="1250"/>
      <c r="F2" s="1250"/>
      <c r="G2" s="1250"/>
      <c r="H2" s="1250"/>
      <c r="I2" s="1250"/>
      <c r="J2" s="1250"/>
      <c r="K2" s="1250"/>
      <c r="L2" s="1250"/>
      <c r="M2" s="1250"/>
      <c r="N2" s="1250"/>
      <c r="O2" s="1250"/>
      <c r="P2" s="1250"/>
      <c r="Q2" s="1250"/>
      <c r="R2" s="119"/>
    </row>
    <row r="3" spans="1:20" x14ac:dyDescent="0.3">
      <c r="B3" s="1249" t="str">
        <f>Index!B3</f>
        <v>MYT Petition Formats for Bhira</v>
      </c>
      <c r="C3" s="1250"/>
      <c r="D3" s="1250"/>
      <c r="E3" s="1250"/>
      <c r="F3" s="1250"/>
      <c r="G3" s="1250"/>
      <c r="H3" s="1250"/>
      <c r="I3" s="1250"/>
      <c r="J3" s="1250"/>
      <c r="K3" s="1250"/>
      <c r="L3" s="1250"/>
      <c r="M3" s="1250"/>
      <c r="N3" s="1250"/>
      <c r="O3" s="1250"/>
      <c r="P3" s="1250"/>
      <c r="Q3" s="1250"/>
      <c r="R3" s="62"/>
    </row>
    <row r="4" spans="1:20" x14ac:dyDescent="0.3">
      <c r="B4" s="1251" t="s">
        <v>495</v>
      </c>
      <c r="C4" s="1250"/>
      <c r="D4" s="1250"/>
      <c r="E4" s="1250"/>
      <c r="F4" s="1250"/>
      <c r="G4" s="1250"/>
      <c r="H4" s="1250"/>
      <c r="I4" s="1250"/>
      <c r="J4" s="1250"/>
      <c r="K4" s="1250"/>
      <c r="L4" s="1250"/>
      <c r="M4" s="1250"/>
      <c r="N4" s="1250"/>
      <c r="O4" s="1250"/>
      <c r="P4" s="1250"/>
      <c r="Q4" s="1250"/>
      <c r="R4" s="1250"/>
    </row>
    <row r="5" spans="1:20" x14ac:dyDescent="0.3">
      <c r="B5" s="261"/>
      <c r="C5" s="260"/>
      <c r="D5" s="267"/>
      <c r="E5" s="267"/>
      <c r="F5" s="267"/>
      <c r="G5" s="328"/>
      <c r="H5" s="328"/>
      <c r="I5" s="328"/>
      <c r="J5" s="260"/>
      <c r="K5" s="260"/>
      <c r="L5" s="260"/>
      <c r="M5" s="260"/>
      <c r="N5" s="260"/>
      <c r="O5" s="260"/>
      <c r="P5" s="260"/>
      <c r="Q5" s="260"/>
      <c r="R5" s="260"/>
    </row>
    <row r="6" spans="1:20" x14ac:dyDescent="0.3">
      <c r="S6" s="21" t="s">
        <v>10</v>
      </c>
    </row>
    <row r="7" spans="1:20" s="13" customFormat="1" ht="15" customHeight="1" x14ac:dyDescent="0.25">
      <c r="B7" s="1364" t="s">
        <v>343</v>
      </c>
      <c r="C7" s="1381" t="s">
        <v>37</v>
      </c>
      <c r="D7" s="1259" t="s">
        <v>519</v>
      </c>
      <c r="E7" s="1260"/>
      <c r="F7" s="1261"/>
      <c r="G7" s="1259" t="s">
        <v>520</v>
      </c>
      <c r="H7" s="1260"/>
      <c r="I7" s="1261"/>
      <c r="J7" s="1259" t="s">
        <v>521</v>
      </c>
      <c r="K7" s="1260"/>
      <c r="L7" s="1260"/>
      <c r="M7" s="1260"/>
      <c r="N7" s="1261"/>
      <c r="O7" s="591" t="s">
        <v>934</v>
      </c>
      <c r="P7" s="591" t="s">
        <v>935</v>
      </c>
      <c r="Q7" s="591" t="s">
        <v>939</v>
      </c>
      <c r="R7" s="591" t="s">
        <v>936</v>
      </c>
      <c r="S7" s="591" t="s">
        <v>938</v>
      </c>
    </row>
    <row r="8" spans="1:20" s="13" customFormat="1" ht="42" x14ac:dyDescent="0.25">
      <c r="B8" s="1365"/>
      <c r="C8" s="1381"/>
      <c r="D8" s="590" t="s">
        <v>976</v>
      </c>
      <c r="E8" s="592" t="s">
        <v>79</v>
      </c>
      <c r="F8" s="592" t="s">
        <v>459</v>
      </c>
      <c r="G8" s="590" t="s">
        <v>976</v>
      </c>
      <c r="H8" s="592" t="s">
        <v>79</v>
      </c>
      <c r="I8" s="592" t="s">
        <v>459</v>
      </c>
      <c r="J8" s="592" t="s">
        <v>987</v>
      </c>
      <c r="K8" s="592" t="s">
        <v>449</v>
      </c>
      <c r="L8" s="592" t="s">
        <v>455</v>
      </c>
      <c r="M8" s="592" t="s">
        <v>80</v>
      </c>
      <c r="N8" s="592" t="s">
        <v>460</v>
      </c>
      <c r="O8" s="592" t="s">
        <v>937</v>
      </c>
      <c r="P8" s="592" t="s">
        <v>937</v>
      </c>
      <c r="Q8" s="592" t="s">
        <v>937</v>
      </c>
      <c r="R8" s="592" t="s">
        <v>937</v>
      </c>
      <c r="S8" s="592" t="s">
        <v>937</v>
      </c>
    </row>
    <row r="9" spans="1:20" s="13" customFormat="1" x14ac:dyDescent="0.25">
      <c r="B9" s="1380"/>
      <c r="C9" s="1382"/>
      <c r="D9" s="592" t="s">
        <v>81</v>
      </c>
      <c r="E9" s="592" t="s">
        <v>82</v>
      </c>
      <c r="F9" s="592" t="s">
        <v>692</v>
      </c>
      <c r="G9" s="592" t="s">
        <v>397</v>
      </c>
      <c r="H9" s="592" t="s">
        <v>414</v>
      </c>
      <c r="I9" s="592" t="s">
        <v>465</v>
      </c>
      <c r="J9" s="592" t="s">
        <v>415</v>
      </c>
      <c r="K9" s="592" t="s">
        <v>416</v>
      </c>
      <c r="L9" s="592" t="s">
        <v>603</v>
      </c>
      <c r="M9" s="592" t="s">
        <v>693</v>
      </c>
      <c r="N9" s="592" t="s">
        <v>516</v>
      </c>
      <c r="O9" s="592" t="s">
        <v>605</v>
      </c>
      <c r="P9" s="592" t="s">
        <v>606</v>
      </c>
      <c r="Q9" s="592" t="s">
        <v>607</v>
      </c>
      <c r="R9" s="592" t="s">
        <v>672</v>
      </c>
      <c r="S9" s="592" t="s">
        <v>608</v>
      </c>
    </row>
    <row r="10" spans="1:20" s="91" customFormat="1" x14ac:dyDescent="0.25">
      <c r="B10" s="208">
        <v>1</v>
      </c>
      <c r="C10" s="170" t="s">
        <v>22</v>
      </c>
      <c r="D10" s="480"/>
      <c r="E10" s="480">
        <f>'F4.2'!$U$37</f>
        <v>0</v>
      </c>
      <c r="F10" s="480"/>
      <c r="G10" s="481"/>
      <c r="H10" s="480">
        <f>'F4.2'!$V$37</f>
        <v>0.17583799999999999</v>
      </c>
      <c r="I10" s="482"/>
      <c r="J10" s="482"/>
      <c r="K10" s="480"/>
      <c r="L10" s="480"/>
      <c r="M10" s="480">
        <f>'F4.2'!$W$37</f>
        <v>0.16755999999999999</v>
      </c>
      <c r="N10" s="368"/>
      <c r="O10" s="480">
        <f>'F4.2'!$X$37</f>
        <v>6.74</v>
      </c>
      <c r="P10" s="480">
        <f>'F4.2'!$Y$37</f>
        <v>0</v>
      </c>
      <c r="Q10" s="480">
        <f>'F4.2'!$Z$37</f>
        <v>2</v>
      </c>
      <c r="R10" s="480">
        <f>'F4.2'!$AA$37</f>
        <v>16.66</v>
      </c>
      <c r="S10" s="480">
        <f>'F4.2'!$AB$37</f>
        <v>0</v>
      </c>
      <c r="T10" s="369"/>
    </row>
    <row r="11" spans="1:20" s="91" customFormat="1" x14ac:dyDescent="0.25">
      <c r="B11" s="208"/>
      <c r="C11" s="170"/>
      <c r="D11" s="353"/>
      <c r="E11" s="353"/>
      <c r="F11" s="353"/>
      <c r="G11" s="367"/>
      <c r="H11" s="366"/>
      <c r="I11" s="366"/>
      <c r="J11" s="366"/>
      <c r="K11" s="368"/>
      <c r="L11" s="368"/>
      <c r="M11" s="368"/>
      <c r="N11" s="368"/>
      <c r="O11" s="368"/>
      <c r="P11" s="368"/>
      <c r="Q11" s="368"/>
      <c r="R11" s="368"/>
      <c r="S11" s="368"/>
      <c r="T11" s="369"/>
    </row>
    <row r="12" spans="1:20" s="91" customFormat="1" x14ac:dyDescent="0.25">
      <c r="B12" s="208">
        <f>B10+1</f>
        <v>2</v>
      </c>
      <c r="C12" s="92" t="s">
        <v>18</v>
      </c>
      <c r="D12" s="370">
        <v>1.9100000000000001</v>
      </c>
      <c r="E12" s="370">
        <f>'F5'!E31</f>
        <v>0</v>
      </c>
      <c r="F12" s="353">
        <f>E12-D12</f>
        <v>-1.9100000000000001</v>
      </c>
      <c r="G12" s="371">
        <v>0</v>
      </c>
      <c r="H12" s="370">
        <f>'F5'!J31</f>
        <v>0.17583799999999999</v>
      </c>
      <c r="I12" s="366">
        <f t="shared" ref="I12:I13" si="0">H12-G12</f>
        <v>0.17583799999999999</v>
      </c>
      <c r="J12" s="371">
        <v>0</v>
      </c>
      <c r="K12" s="510">
        <v>0</v>
      </c>
      <c r="L12" s="510">
        <v>1.31</v>
      </c>
      <c r="M12" s="368">
        <f>'F5'!$O$31</f>
        <v>1.3121599999999998</v>
      </c>
      <c r="N12" s="368">
        <f t="shared" ref="N12:N13" si="1">M12-J12</f>
        <v>1.3121599999999998</v>
      </c>
      <c r="O12" s="370">
        <f>'F5 (T)'!T31</f>
        <v>2.2466666666666666</v>
      </c>
      <c r="P12" s="370">
        <f>'F5 (T)'!E57</f>
        <v>0</v>
      </c>
      <c r="Q12" s="370">
        <f>'F5 (T)'!J57</f>
        <v>1</v>
      </c>
      <c r="R12" s="370">
        <f>'F5 (T)'!O57</f>
        <v>11.106666666666666</v>
      </c>
      <c r="S12" s="370">
        <f>'F5 (T)'!T57</f>
        <v>0</v>
      </c>
      <c r="T12" s="369"/>
    </row>
    <row r="13" spans="1:20" s="91" customFormat="1" x14ac:dyDescent="0.25">
      <c r="B13" s="208">
        <f t="shared" ref="B13:B14" si="2">B12+1</f>
        <v>3</v>
      </c>
      <c r="C13" s="92" t="s">
        <v>419</v>
      </c>
      <c r="D13" s="370"/>
      <c r="E13" s="370"/>
      <c r="F13" s="353">
        <f>E13-D13</f>
        <v>0</v>
      </c>
      <c r="G13" s="371"/>
      <c r="H13" s="370"/>
      <c r="I13" s="366">
        <f t="shared" si="0"/>
        <v>0</v>
      </c>
      <c r="J13" s="371"/>
      <c r="K13" s="370"/>
      <c r="L13" s="370"/>
      <c r="M13" s="368">
        <f t="shared" ref="M13" si="3">K13+L13</f>
        <v>0</v>
      </c>
      <c r="N13" s="368">
        <f t="shared" si="1"/>
        <v>0</v>
      </c>
      <c r="O13" s="370"/>
      <c r="P13" s="370"/>
      <c r="Q13" s="370"/>
      <c r="R13" s="370"/>
      <c r="S13" s="370"/>
      <c r="T13" s="369"/>
    </row>
    <row r="14" spans="1:20" s="93" customFormat="1" x14ac:dyDescent="0.25">
      <c r="B14" s="208">
        <f t="shared" si="2"/>
        <v>4</v>
      </c>
      <c r="C14" s="92" t="s">
        <v>496</v>
      </c>
      <c r="D14" s="370">
        <f t="shared" ref="D14:S14" si="4">D12+D13</f>
        <v>1.9100000000000001</v>
      </c>
      <c r="E14" s="370">
        <f t="shared" si="4"/>
        <v>0</v>
      </c>
      <c r="F14" s="370">
        <f t="shared" si="4"/>
        <v>-1.9100000000000001</v>
      </c>
      <c r="G14" s="370">
        <f t="shared" si="4"/>
        <v>0</v>
      </c>
      <c r="H14" s="370">
        <f t="shared" si="4"/>
        <v>0.17583799999999999</v>
      </c>
      <c r="I14" s="370">
        <f t="shared" si="4"/>
        <v>0.17583799999999999</v>
      </c>
      <c r="J14" s="370">
        <f t="shared" si="4"/>
        <v>0</v>
      </c>
      <c r="K14" s="370">
        <f t="shared" si="4"/>
        <v>0</v>
      </c>
      <c r="L14" s="370">
        <f t="shared" si="4"/>
        <v>1.31</v>
      </c>
      <c r="M14" s="370">
        <f t="shared" si="4"/>
        <v>1.3121599999999998</v>
      </c>
      <c r="N14" s="370">
        <f t="shared" si="4"/>
        <v>1.3121599999999998</v>
      </c>
      <c r="O14" s="370">
        <f t="shared" si="4"/>
        <v>2.2466666666666666</v>
      </c>
      <c r="P14" s="370">
        <f t="shared" si="4"/>
        <v>0</v>
      </c>
      <c r="Q14" s="370">
        <f t="shared" si="4"/>
        <v>1</v>
      </c>
      <c r="R14" s="370">
        <f t="shared" si="4"/>
        <v>11.106666666666666</v>
      </c>
      <c r="S14" s="370">
        <f t="shared" si="4"/>
        <v>0</v>
      </c>
      <c r="T14" s="372"/>
    </row>
    <row r="15" spans="1:20" s="549" customFormat="1" x14ac:dyDescent="0.25">
      <c r="B15" s="1063"/>
      <c r="C15" s="1064"/>
      <c r="D15" s="1064"/>
      <c r="E15" s="1065">
        <f>'F5 (T)'!E31-E14</f>
        <v>0</v>
      </c>
      <c r="F15" s="1064"/>
      <c r="G15" s="1064"/>
      <c r="H15" s="1065">
        <f>'F5 (T)'!J31-H14</f>
        <v>0</v>
      </c>
      <c r="I15" s="1064"/>
      <c r="J15" s="1066"/>
      <c r="K15" s="1066"/>
      <c r="L15" s="1066"/>
      <c r="M15" s="1067">
        <f>'F5 (T)'!O31-M14</f>
        <v>0</v>
      </c>
      <c r="N15" s="1066"/>
      <c r="O15" s="1067">
        <f>'F5 (T)'!$T$31-O14</f>
        <v>0</v>
      </c>
      <c r="P15" s="1068">
        <f>'F5 (T)'!$E$57-P14</f>
        <v>0</v>
      </c>
      <c r="Q15" s="1068">
        <f>'F5 (T)'!$J$57-Q14</f>
        <v>0</v>
      </c>
      <c r="R15" s="1068">
        <f>'F5 (T)'!$O$57-R14</f>
        <v>0</v>
      </c>
      <c r="S15" s="1068">
        <f>'F5 (T)'!$T$57-S14</f>
        <v>0</v>
      </c>
    </row>
    <row r="16" spans="1:20" s="1" customFormat="1" x14ac:dyDescent="0.3">
      <c r="A16" s="5"/>
      <c r="B16" s="13" t="s">
        <v>1451</v>
      </c>
      <c r="N16" s="5"/>
      <c r="O16" s="5"/>
      <c r="P16" s="5"/>
      <c r="Q16" s="5"/>
      <c r="R16" s="5"/>
    </row>
    <row r="17" spans="1:18" s="1" customFormat="1" x14ac:dyDescent="0.3">
      <c r="A17" s="5"/>
      <c r="B17" s="13"/>
      <c r="C17" s="1" t="s">
        <v>651</v>
      </c>
      <c r="N17" s="5"/>
      <c r="O17" s="5"/>
      <c r="P17" s="5"/>
      <c r="Q17" s="5"/>
      <c r="R17" s="5"/>
    </row>
  </sheetData>
  <mergeCells count="8">
    <mergeCell ref="B2:Q2"/>
    <mergeCell ref="B3:Q3"/>
    <mergeCell ref="B4:R4"/>
    <mergeCell ref="B7:B9"/>
    <mergeCell ref="C7:C9"/>
    <mergeCell ref="G7:I7"/>
    <mergeCell ref="J7:N7"/>
    <mergeCell ref="D7:F7"/>
  </mergeCells>
  <pageMargins left="1.02" right="0.25" top="1" bottom="1" header="0.25" footer="0.25"/>
  <pageSetup paperSize="9" scale="54" orientation="landscape" r:id="rId1"/>
  <headerFooter alignWithMargins="0">
    <oddHeader>&amp;F</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21"/>
  <sheetViews>
    <sheetView view="pageBreakPreview" zoomScale="90" zoomScaleNormal="70" zoomScaleSheetLayoutView="90" workbookViewId="0">
      <pane xSplit="2" ySplit="6" topLeftCell="D7" activePane="bottomRight" state="frozen"/>
      <selection activeCell="N10" sqref="N10:N21"/>
      <selection pane="topRight" activeCell="N10" sqref="N10:N21"/>
      <selection pane="bottomLeft" activeCell="N10" sqref="N10:N21"/>
      <selection pane="bottomRight" activeCell="N11" sqref="A1:XFD1048576"/>
    </sheetView>
  </sheetViews>
  <sheetFormatPr defaultColWidth="9.1796875" defaultRowHeight="14.5" x14ac:dyDescent="0.35"/>
  <cols>
    <col min="1" max="1" width="5.7265625" style="1216" customWidth="1"/>
    <col min="2" max="2" width="45.7265625" style="1217" customWidth="1"/>
    <col min="3" max="3" width="9.54296875" style="1217" customWidth="1"/>
    <col min="4" max="4" width="27.81640625" style="1237" customWidth="1"/>
    <col min="5" max="5" width="11.54296875" style="1218" customWidth="1"/>
    <col min="6" max="6" width="35.26953125" style="1219" customWidth="1"/>
    <col min="7" max="7" width="9.26953125" style="1220" customWidth="1"/>
    <col min="8" max="8" width="9.54296875" style="1220" customWidth="1"/>
    <col min="9" max="10" width="9.26953125" style="1220" bestFit="1" customWidth="1"/>
    <col min="11" max="11" width="8.7265625" style="1220" customWidth="1"/>
    <col min="12" max="12" width="10" style="1220" bestFit="1" customWidth="1"/>
    <col min="13" max="13" width="9.453125" style="1219" bestFit="1" customWidth="1"/>
    <col min="14" max="14" width="9.7265625" style="1219" customWidth="1"/>
    <col min="15" max="15" width="10" style="1219" customWidth="1"/>
    <col min="16" max="16" width="8.7265625" style="1219" customWidth="1"/>
    <col min="17" max="17" width="6.54296875" style="1219" bestFit="1" customWidth="1"/>
    <col min="18" max="18" width="9.7265625" style="1219" bestFit="1" customWidth="1"/>
    <col min="19" max="19" width="10.26953125" style="1217" customWidth="1"/>
    <col min="20" max="20" width="12.7265625" style="1219" customWidth="1"/>
    <col min="21" max="21" width="14" style="1219" customWidth="1"/>
    <col min="22" max="24" width="12.7265625" style="1219" customWidth="1"/>
    <col min="25" max="25" width="15.26953125" style="1219" customWidth="1"/>
    <col min="26" max="26" width="12.54296875" style="1219" customWidth="1"/>
    <col min="27" max="27" width="13.453125" style="1219" customWidth="1"/>
    <col min="28" max="28" width="13.54296875" style="1219" customWidth="1"/>
    <col min="29" max="16384" width="9.1796875" style="1219"/>
  </cols>
  <sheetData>
    <row r="1" spans="1:28" x14ac:dyDescent="0.35">
      <c r="D1" s="952" t="s">
        <v>1452</v>
      </c>
    </row>
    <row r="2" spans="1:28" ht="29" x14ac:dyDescent="0.35">
      <c r="D2" s="1006" t="s">
        <v>889</v>
      </c>
    </row>
    <row r="3" spans="1:28" ht="29" x14ac:dyDescent="0.35">
      <c r="B3" s="1221" t="s">
        <v>0</v>
      </c>
      <c r="D3" s="1222" t="s">
        <v>515</v>
      </c>
      <c r="F3" s="1223"/>
      <c r="G3" s="1224"/>
      <c r="H3" s="1224"/>
      <c r="I3" s="1224"/>
      <c r="J3" s="1224"/>
      <c r="K3" s="1224"/>
      <c r="L3" s="1224"/>
      <c r="M3" s="1223"/>
      <c r="N3" s="1223"/>
      <c r="O3" s="1223"/>
      <c r="P3" s="1223"/>
      <c r="Q3" s="1223"/>
      <c r="R3" s="1223"/>
      <c r="S3" s="1225" t="s">
        <v>10</v>
      </c>
      <c r="T3" s="1223"/>
      <c r="U3" s="1223"/>
      <c r="V3" s="1223"/>
      <c r="W3" s="1223"/>
      <c r="X3" s="1223"/>
      <c r="Y3" s="1223"/>
      <c r="Z3" s="1223"/>
      <c r="AA3" s="1223"/>
      <c r="AB3" s="1223"/>
    </row>
    <row r="4" spans="1:28" s="535" customFormat="1" x14ac:dyDescent="0.25">
      <c r="A4" s="1391" t="s">
        <v>343</v>
      </c>
      <c r="B4" s="1392" t="s">
        <v>16</v>
      </c>
      <c r="C4" s="1392" t="s">
        <v>1</v>
      </c>
      <c r="D4" s="1392" t="s">
        <v>503</v>
      </c>
      <c r="E4" s="1393" t="s">
        <v>504</v>
      </c>
      <c r="F4" s="1383" t="s">
        <v>4</v>
      </c>
      <c r="G4" s="1385" t="s">
        <v>2</v>
      </c>
      <c r="H4" s="1386"/>
      <c r="I4" s="1387"/>
      <c r="J4" s="1385" t="s">
        <v>8</v>
      </c>
      <c r="K4" s="1386"/>
      <c r="L4" s="1387"/>
      <c r="M4" s="1383" t="s">
        <v>505</v>
      </c>
      <c r="N4" s="1383"/>
      <c r="O4" s="1383"/>
      <c r="P4" s="1383"/>
      <c r="Q4" s="1383"/>
      <c r="R4" s="1383"/>
      <c r="S4" s="1383"/>
    </row>
    <row r="5" spans="1:28" s="535" customFormat="1" x14ac:dyDescent="0.25">
      <c r="A5" s="1391"/>
      <c r="B5" s="1392"/>
      <c r="C5" s="1392"/>
      <c r="D5" s="1392"/>
      <c r="E5" s="1393"/>
      <c r="F5" s="1383"/>
      <c r="G5" s="1388" t="s">
        <v>11</v>
      </c>
      <c r="H5" s="1388" t="s">
        <v>9</v>
      </c>
      <c r="I5" s="1388" t="s">
        <v>506</v>
      </c>
      <c r="J5" s="1388" t="s">
        <v>11</v>
      </c>
      <c r="K5" s="1388" t="s">
        <v>9</v>
      </c>
      <c r="L5" s="1388" t="s">
        <v>7</v>
      </c>
      <c r="M5" s="1390" t="s">
        <v>25</v>
      </c>
      <c r="N5" s="1383" t="s">
        <v>507</v>
      </c>
      <c r="O5" s="1384" t="s">
        <v>685</v>
      </c>
      <c r="P5" s="1384"/>
      <c r="Q5" s="1384"/>
      <c r="R5" s="1384"/>
      <c r="S5" s="1384"/>
    </row>
    <row r="6" spans="1:28" ht="43.5" x14ac:dyDescent="0.35">
      <c r="A6" s="1391"/>
      <c r="B6" s="1392"/>
      <c r="C6" s="1392"/>
      <c r="D6" s="1392"/>
      <c r="E6" s="1393"/>
      <c r="F6" s="1383"/>
      <c r="G6" s="1389"/>
      <c r="H6" s="1389"/>
      <c r="I6" s="1389"/>
      <c r="J6" s="1389"/>
      <c r="K6" s="1389"/>
      <c r="L6" s="1389"/>
      <c r="M6" s="1390"/>
      <c r="N6" s="1383"/>
      <c r="O6" s="525" t="s">
        <v>690</v>
      </c>
      <c r="P6" s="525" t="s">
        <v>686</v>
      </c>
      <c r="Q6" s="525" t="s">
        <v>687</v>
      </c>
      <c r="R6" s="525" t="s">
        <v>688</v>
      </c>
      <c r="S6" s="1226" t="s">
        <v>689</v>
      </c>
    </row>
    <row r="7" spans="1:28" x14ac:dyDescent="0.35">
      <c r="A7" s="1227"/>
      <c r="B7" s="1141"/>
      <c r="C7" s="1141"/>
      <c r="D7" s="1141"/>
      <c r="E7" s="1228"/>
      <c r="F7" s="953"/>
      <c r="G7" s="954"/>
      <c r="H7" s="954"/>
      <c r="I7" s="954"/>
      <c r="J7" s="954"/>
      <c r="K7" s="954"/>
      <c r="L7" s="954"/>
      <c r="M7" s="955"/>
      <c r="N7" s="953"/>
      <c r="O7" s="953"/>
      <c r="P7" s="953"/>
      <c r="Q7" s="953"/>
      <c r="R7" s="953"/>
      <c r="S7" s="1141"/>
    </row>
    <row r="8" spans="1:28" x14ac:dyDescent="0.35">
      <c r="A8" s="1090"/>
      <c r="B8" s="956" t="s">
        <v>910</v>
      </c>
      <c r="C8" s="1229"/>
      <c r="D8" s="1230"/>
      <c r="E8" s="1231"/>
      <c r="F8" s="1229"/>
      <c r="G8" s="1231"/>
      <c r="H8" s="1231"/>
      <c r="I8" s="1231"/>
      <c r="J8" s="1231"/>
      <c r="K8" s="1231"/>
      <c r="L8" s="1231"/>
      <c r="M8" s="1229"/>
      <c r="N8" s="1229"/>
      <c r="O8" s="1229"/>
      <c r="P8" s="1229"/>
      <c r="Q8" s="1229"/>
      <c r="R8" s="1229"/>
      <c r="S8" s="1232"/>
    </row>
    <row r="9" spans="1:28" x14ac:dyDescent="0.35">
      <c r="A9" s="1090"/>
      <c r="B9" s="1091" t="s">
        <v>1462</v>
      </c>
      <c r="C9" s="1229"/>
      <c r="D9" s="1230"/>
      <c r="E9" s="1231"/>
      <c r="F9" s="1229"/>
      <c r="G9" s="1231"/>
      <c r="H9" s="1231"/>
      <c r="I9" s="1231"/>
      <c r="J9" s="1231"/>
      <c r="K9" s="1231"/>
      <c r="L9" s="1231"/>
      <c r="M9" s="1229"/>
      <c r="N9" s="1229"/>
      <c r="O9" s="1229"/>
      <c r="P9" s="1229"/>
      <c r="Q9" s="1229"/>
      <c r="R9" s="1229"/>
      <c r="S9" s="1232"/>
    </row>
    <row r="10" spans="1:28" s="1234" customFormat="1" ht="43.5" x14ac:dyDescent="0.35">
      <c r="A10" s="1094">
        <v>5</v>
      </c>
      <c r="B10" s="1095" t="s">
        <v>1500</v>
      </c>
      <c r="C10" s="1094" t="s">
        <v>896</v>
      </c>
      <c r="D10" s="1094" t="s">
        <v>913</v>
      </c>
      <c r="E10" s="1233">
        <v>42825</v>
      </c>
      <c r="F10" s="957"/>
      <c r="G10" s="1233">
        <f t="shared" ref="G10:G21" si="0">E10</f>
        <v>42825</v>
      </c>
      <c r="H10" s="1233"/>
      <c r="I10" s="1233" t="s">
        <v>1502</v>
      </c>
      <c r="J10" s="1233" t="s">
        <v>1502</v>
      </c>
      <c r="K10" s="1233"/>
      <c r="L10" s="1233" t="s">
        <v>1502</v>
      </c>
      <c r="M10" s="958">
        <v>0</v>
      </c>
      <c r="N10" s="958">
        <v>0</v>
      </c>
      <c r="O10" s="957"/>
      <c r="P10" s="957"/>
      <c r="Q10" s="957"/>
      <c r="R10" s="957"/>
      <c r="S10" s="1150">
        <f t="shared" ref="S10:S21" si="1">IF(SUM(O10:R10)=0,M10-N10,-SUM(O10:R10))</f>
        <v>0</v>
      </c>
    </row>
    <row r="11" spans="1:28" s="1234" customFormat="1" ht="58" x14ac:dyDescent="0.35">
      <c r="A11" s="1101">
        <v>5.0999999999999996</v>
      </c>
      <c r="B11" s="1102" t="s">
        <v>914</v>
      </c>
      <c r="C11" s="1157" t="s">
        <v>898</v>
      </c>
      <c r="D11" s="1101" t="s">
        <v>913</v>
      </c>
      <c r="E11" s="1158">
        <v>42825</v>
      </c>
      <c r="F11" s="1235" t="s">
        <v>890</v>
      </c>
      <c r="G11" s="1158">
        <f t="shared" si="0"/>
        <v>42825</v>
      </c>
      <c r="H11" s="1158"/>
      <c r="I11" s="1158" t="s">
        <v>1502</v>
      </c>
      <c r="J11" s="1158" t="s">
        <v>1502</v>
      </c>
      <c r="K11" s="1158"/>
      <c r="L11" s="1158">
        <v>43770</v>
      </c>
      <c r="M11" s="1101">
        <v>0.67310000000000003</v>
      </c>
      <c r="N11" s="1101">
        <v>0.67692529499999998</v>
      </c>
      <c r="O11" s="1101"/>
      <c r="P11" s="1101"/>
      <c r="Q11" s="1101"/>
      <c r="R11" s="1101"/>
      <c r="S11" s="1101">
        <f t="shared" si="1"/>
        <v>-3.8252949999999508E-3</v>
      </c>
    </row>
    <row r="12" spans="1:28" s="1234" customFormat="1" ht="58" x14ac:dyDescent="0.35">
      <c r="A12" s="1101">
        <v>5.2</v>
      </c>
      <c r="B12" s="1102" t="s">
        <v>915</v>
      </c>
      <c r="C12" s="1157" t="s">
        <v>898</v>
      </c>
      <c r="D12" s="1101" t="s">
        <v>913</v>
      </c>
      <c r="E12" s="1158">
        <v>42825</v>
      </c>
      <c r="F12" s="1235" t="s">
        <v>891</v>
      </c>
      <c r="G12" s="1158">
        <f t="shared" si="0"/>
        <v>42825</v>
      </c>
      <c r="H12" s="1158"/>
      <c r="I12" s="1158" t="s">
        <v>1502</v>
      </c>
      <c r="J12" s="1158" t="s">
        <v>1502</v>
      </c>
      <c r="K12" s="1158"/>
      <c r="L12" s="1158">
        <v>43313</v>
      </c>
      <c r="M12" s="1101">
        <v>0.1027</v>
      </c>
      <c r="N12" s="1101">
        <v>0.100888836</v>
      </c>
      <c r="O12" s="1101"/>
      <c r="P12" s="1101"/>
      <c r="Q12" s="1101"/>
      <c r="R12" s="1101"/>
      <c r="S12" s="1101">
        <f t="shared" si="1"/>
        <v>1.811164000000004E-3</v>
      </c>
    </row>
    <row r="13" spans="1:28" ht="43.5" x14ac:dyDescent="0.35">
      <c r="A13" s="1103">
        <v>5.3</v>
      </c>
      <c r="B13" s="1105" t="s">
        <v>916</v>
      </c>
      <c r="C13" s="1169" t="s">
        <v>898</v>
      </c>
      <c r="D13" s="1103" t="s">
        <v>913</v>
      </c>
      <c r="E13" s="1170">
        <v>42825</v>
      </c>
      <c r="F13" s="1236" t="s">
        <v>892</v>
      </c>
      <c r="G13" s="1170">
        <f t="shared" si="0"/>
        <v>42825</v>
      </c>
      <c r="H13" s="1170"/>
      <c r="I13" s="1170" t="s">
        <v>540</v>
      </c>
      <c r="J13" s="1170" t="s">
        <v>541</v>
      </c>
      <c r="K13" s="1170"/>
      <c r="L13" s="1170" t="s">
        <v>899</v>
      </c>
      <c r="M13" s="1103">
        <v>0.42130000000000001</v>
      </c>
      <c r="N13" s="1103">
        <v>0</v>
      </c>
      <c r="O13" s="1103"/>
      <c r="P13" s="1103"/>
      <c r="Q13" s="1103"/>
      <c r="R13" s="1103"/>
      <c r="S13" s="1103">
        <f t="shared" si="1"/>
        <v>0.42130000000000001</v>
      </c>
    </row>
    <row r="14" spans="1:28" s="1234" customFormat="1" ht="43.5" x14ac:dyDescent="0.35">
      <c r="A14" s="1094">
        <v>14</v>
      </c>
      <c r="B14" s="1095" t="s">
        <v>917</v>
      </c>
      <c r="C14" s="1094" t="s">
        <v>896</v>
      </c>
      <c r="D14" s="1094" t="s">
        <v>918</v>
      </c>
      <c r="E14" s="1233">
        <v>44029</v>
      </c>
      <c r="F14" s="957"/>
      <c r="G14" s="1233">
        <f t="shared" si="0"/>
        <v>44029</v>
      </c>
      <c r="H14" s="1233"/>
      <c r="I14" s="1233" t="s">
        <v>1502</v>
      </c>
      <c r="J14" s="1233" t="s">
        <v>1502</v>
      </c>
      <c r="K14" s="1233"/>
      <c r="L14" s="1233" t="s">
        <v>1502</v>
      </c>
      <c r="M14" s="958">
        <v>0</v>
      </c>
      <c r="N14" s="958">
        <v>0</v>
      </c>
      <c r="O14" s="957"/>
      <c r="P14" s="957"/>
      <c r="Q14" s="957"/>
      <c r="R14" s="957"/>
      <c r="S14" s="1150">
        <f t="shared" si="1"/>
        <v>0</v>
      </c>
    </row>
    <row r="15" spans="1:28" s="1234" customFormat="1" ht="29" x14ac:dyDescent="0.35">
      <c r="A15" s="1101">
        <v>14.2</v>
      </c>
      <c r="B15" s="1102" t="s">
        <v>1464</v>
      </c>
      <c r="C15" s="1157" t="s">
        <v>898</v>
      </c>
      <c r="D15" s="1101" t="s">
        <v>918</v>
      </c>
      <c r="E15" s="1158">
        <v>44029</v>
      </c>
      <c r="F15" s="1235" t="s">
        <v>1453</v>
      </c>
      <c r="G15" s="1158">
        <f t="shared" si="0"/>
        <v>44029</v>
      </c>
      <c r="H15" s="1158"/>
      <c r="I15" s="1158">
        <v>43435</v>
      </c>
      <c r="J15" s="1158">
        <v>43800</v>
      </c>
      <c r="K15" s="1158"/>
      <c r="L15" s="1158">
        <v>44256</v>
      </c>
      <c r="M15" s="1101">
        <v>0.25</v>
      </c>
      <c r="N15" s="1101">
        <v>0.21346199999999999</v>
      </c>
      <c r="O15" s="1101"/>
      <c r="P15" s="1101"/>
      <c r="Q15" s="1101"/>
      <c r="R15" s="1101"/>
      <c r="S15" s="1101">
        <f t="shared" si="1"/>
        <v>3.6538000000000015E-2</v>
      </c>
    </row>
    <row r="16" spans="1:28" s="1234" customFormat="1" ht="29" x14ac:dyDescent="0.35">
      <c r="A16" s="1106">
        <v>14.3</v>
      </c>
      <c r="B16" s="1102" t="s">
        <v>919</v>
      </c>
      <c r="C16" s="1157" t="s">
        <v>898</v>
      </c>
      <c r="D16" s="1101" t="s">
        <v>918</v>
      </c>
      <c r="E16" s="1158">
        <v>44029</v>
      </c>
      <c r="F16" s="957"/>
      <c r="G16" s="1233">
        <f t="shared" si="0"/>
        <v>44029</v>
      </c>
      <c r="H16" s="1233"/>
      <c r="I16" s="1233" t="s">
        <v>1502</v>
      </c>
      <c r="J16" s="1233" t="s">
        <v>1502</v>
      </c>
      <c r="K16" s="1233"/>
      <c r="L16" s="1233" t="s">
        <v>1502</v>
      </c>
      <c r="M16" s="958">
        <v>0.10199999999999999</v>
      </c>
      <c r="N16" s="958">
        <v>0</v>
      </c>
      <c r="O16" s="957"/>
      <c r="P16" s="957"/>
      <c r="Q16" s="957"/>
      <c r="R16" s="957"/>
      <c r="S16" s="1150">
        <f t="shared" si="1"/>
        <v>0.10199999999999999</v>
      </c>
    </row>
    <row r="17" spans="1:19" s="1234" customFormat="1" ht="43.5" x14ac:dyDescent="0.35">
      <c r="A17" s="1101">
        <v>14.4</v>
      </c>
      <c r="B17" s="1102" t="s">
        <v>920</v>
      </c>
      <c r="C17" s="1157" t="s">
        <v>898</v>
      </c>
      <c r="D17" s="1101" t="s">
        <v>918</v>
      </c>
      <c r="E17" s="1158">
        <v>44029</v>
      </c>
      <c r="F17" s="1235" t="s">
        <v>893</v>
      </c>
      <c r="G17" s="1158">
        <f t="shared" si="0"/>
        <v>44029</v>
      </c>
      <c r="H17" s="1158"/>
      <c r="I17" s="1158">
        <v>43435</v>
      </c>
      <c r="J17" s="1158">
        <v>43800</v>
      </c>
      <c r="K17" s="1158"/>
      <c r="L17" s="1158">
        <v>44256</v>
      </c>
      <c r="M17" s="1101">
        <v>0.14025000000000001</v>
      </c>
      <c r="N17" s="1101">
        <v>6.80978E-2</v>
      </c>
      <c r="O17" s="1101"/>
      <c r="P17" s="1101"/>
      <c r="Q17" s="1101"/>
      <c r="R17" s="1101"/>
      <c r="S17" s="1101">
        <f t="shared" si="1"/>
        <v>7.2152200000000014E-2</v>
      </c>
    </row>
    <row r="18" spans="1:19" s="1234" customFormat="1" ht="29" x14ac:dyDescent="0.35">
      <c r="A18" s="1094">
        <v>16</v>
      </c>
      <c r="B18" s="1095" t="s">
        <v>921</v>
      </c>
      <c r="C18" s="1094" t="s">
        <v>896</v>
      </c>
      <c r="D18" s="1094" t="s">
        <v>922</v>
      </c>
      <c r="E18" s="1233">
        <v>44037</v>
      </c>
      <c r="F18" s="957"/>
      <c r="G18" s="1233">
        <f t="shared" si="0"/>
        <v>44037</v>
      </c>
      <c r="H18" s="1233"/>
      <c r="I18" s="1233" t="s">
        <v>1502</v>
      </c>
      <c r="J18" s="1233" t="s">
        <v>1502</v>
      </c>
      <c r="K18" s="1233"/>
      <c r="L18" s="1233" t="s">
        <v>1502</v>
      </c>
      <c r="M18" s="958">
        <v>0</v>
      </c>
      <c r="N18" s="958">
        <v>0</v>
      </c>
      <c r="O18" s="957"/>
      <c r="P18" s="957"/>
      <c r="Q18" s="957"/>
      <c r="R18" s="957"/>
      <c r="S18" s="1150">
        <f t="shared" si="1"/>
        <v>0</v>
      </c>
    </row>
    <row r="19" spans="1:19" ht="43.5" x14ac:dyDescent="0.35">
      <c r="A19" s="1103">
        <v>16.100000000000001</v>
      </c>
      <c r="B19" s="1105" t="s">
        <v>1501</v>
      </c>
      <c r="C19" s="1169" t="s">
        <v>898</v>
      </c>
      <c r="D19" s="1103" t="s">
        <v>922</v>
      </c>
      <c r="E19" s="1170">
        <v>44037</v>
      </c>
      <c r="F19" s="1236" t="s">
        <v>894</v>
      </c>
      <c r="G19" s="1170">
        <f t="shared" si="0"/>
        <v>44037</v>
      </c>
      <c r="H19" s="1170"/>
      <c r="I19" s="1170">
        <v>43709</v>
      </c>
      <c r="J19" s="1170">
        <v>43739</v>
      </c>
      <c r="K19" s="1170"/>
      <c r="L19" s="1170" t="s">
        <v>899</v>
      </c>
      <c r="M19" s="1103">
        <v>0.16756000000000001</v>
      </c>
      <c r="N19" s="1103">
        <v>0</v>
      </c>
      <c r="O19" s="1103"/>
      <c r="P19" s="1103"/>
      <c r="Q19" s="1103"/>
      <c r="R19" s="1103"/>
      <c r="S19" s="1103">
        <f t="shared" si="1"/>
        <v>0.16756000000000001</v>
      </c>
    </row>
    <row r="20" spans="1:19" ht="43.5" x14ac:dyDescent="0.35">
      <c r="A20" s="1103">
        <v>16.399999999999999</v>
      </c>
      <c r="B20" s="1105" t="s">
        <v>923</v>
      </c>
      <c r="C20" s="1169" t="s">
        <v>898</v>
      </c>
      <c r="D20" s="1103" t="s">
        <v>922</v>
      </c>
      <c r="E20" s="1170">
        <v>44037</v>
      </c>
      <c r="F20" s="1236" t="s">
        <v>895</v>
      </c>
      <c r="G20" s="1170">
        <f t="shared" si="0"/>
        <v>44037</v>
      </c>
      <c r="H20" s="1170"/>
      <c r="I20" s="1170">
        <v>43709</v>
      </c>
      <c r="J20" s="1170">
        <v>43739</v>
      </c>
      <c r="K20" s="1170"/>
      <c r="L20" s="1170">
        <v>45338</v>
      </c>
      <c r="M20" s="1103">
        <v>0.25245156000000002</v>
      </c>
      <c r="N20" s="1103">
        <v>0.150588</v>
      </c>
      <c r="O20" s="1103"/>
      <c r="P20" s="1103"/>
      <c r="Q20" s="1103"/>
      <c r="R20" s="1103"/>
      <c r="S20" s="1103">
        <f t="shared" si="1"/>
        <v>0.10186356000000002</v>
      </c>
    </row>
    <row r="21" spans="1:19" ht="101.5" x14ac:dyDescent="0.35">
      <c r="A21" s="1103">
        <v>16.600000000000001</v>
      </c>
      <c r="B21" s="1105" t="s">
        <v>1467</v>
      </c>
      <c r="C21" s="1169" t="s">
        <v>898</v>
      </c>
      <c r="D21" s="1103" t="s">
        <v>922</v>
      </c>
      <c r="E21" s="1170">
        <v>44037</v>
      </c>
      <c r="F21" s="1236" t="s">
        <v>1454</v>
      </c>
      <c r="G21" s="1170">
        <f t="shared" si="0"/>
        <v>44037</v>
      </c>
      <c r="H21" s="1170"/>
      <c r="I21" s="1170">
        <v>43709</v>
      </c>
      <c r="J21" s="1170">
        <v>43739</v>
      </c>
      <c r="K21" s="1170"/>
      <c r="L21" s="1170" t="s">
        <v>899</v>
      </c>
      <c r="M21" s="1103">
        <v>1.0703780000000001</v>
      </c>
      <c r="N21" s="1103">
        <v>0</v>
      </c>
      <c r="O21" s="1103"/>
      <c r="P21" s="1103"/>
      <c r="Q21" s="1103"/>
      <c r="R21" s="1103"/>
      <c r="S21" s="1103">
        <f t="shared" si="1"/>
        <v>1.0703780000000001</v>
      </c>
    </row>
  </sheetData>
  <mergeCells count="18">
    <mergeCell ref="F4:F6"/>
    <mergeCell ref="A4:A6"/>
    <mergeCell ref="B4:B6"/>
    <mergeCell ref="C4:C6"/>
    <mergeCell ref="D4:D6"/>
    <mergeCell ref="E4:E6"/>
    <mergeCell ref="N5:N6"/>
    <mergeCell ref="O5:S5"/>
    <mergeCell ref="G4:I4"/>
    <mergeCell ref="J4:L4"/>
    <mergeCell ref="M4:S4"/>
    <mergeCell ref="G5:G6"/>
    <mergeCell ref="H5:H6"/>
    <mergeCell ref="I5:I6"/>
    <mergeCell ref="J5:J6"/>
    <mergeCell ref="K5:K6"/>
    <mergeCell ref="L5:L6"/>
    <mergeCell ref="M5:M6"/>
  </mergeCells>
  <conditionalFormatting sqref="D15:E17 D19:E21 D18 E11:E13 D10:D14">
    <cfRule type="containsText" dxfId="155" priority="13" operator="containsText" text="DPR not submitted">
      <formula>NOT(ISERROR(SEARCH("DPR not submitted",D10)))</formula>
    </cfRule>
    <cfRule type="containsText" dxfId="154" priority="14" operator="containsText" text="Yet to be approved">
      <formula>NOT(ISERROR(SEARCH("Yet to be approved",D10)))</formula>
    </cfRule>
  </conditionalFormatting>
  <conditionalFormatting sqref="S1:S10 S14 S16 S18 S22:S1048576">
    <cfRule type="cellIs" dxfId="153" priority="11" operator="greaterThan">
      <formula>0</formula>
    </cfRule>
    <cfRule type="cellIs" dxfId="152" priority="12" operator="lessThan">
      <formula>0</formula>
    </cfRule>
  </conditionalFormatting>
  <conditionalFormatting sqref="G11:L11">
    <cfRule type="containsText" dxfId="151" priority="9" operator="containsText" text="DPR not submitted">
      <formula>NOT(ISERROR(SEARCH("DPR not submitted",G11)))</formula>
    </cfRule>
    <cfRule type="containsText" dxfId="150" priority="10" operator="containsText" text="Yet to be approved">
      <formula>NOT(ISERROR(SEARCH("Yet to be approved",G11)))</formula>
    </cfRule>
  </conditionalFormatting>
  <conditionalFormatting sqref="G12:L13">
    <cfRule type="containsText" dxfId="149" priority="7" operator="containsText" text="DPR not submitted">
      <formula>NOT(ISERROR(SEARCH("DPR not submitted",G12)))</formula>
    </cfRule>
    <cfRule type="containsText" dxfId="148" priority="8" operator="containsText" text="Yet to be approved">
      <formula>NOT(ISERROR(SEARCH("Yet to be approved",G12)))</formula>
    </cfRule>
  </conditionalFormatting>
  <conditionalFormatting sqref="G15:L15">
    <cfRule type="containsText" dxfId="147" priority="5" operator="containsText" text="DPR not submitted">
      <formula>NOT(ISERROR(SEARCH("DPR not submitted",G15)))</formula>
    </cfRule>
    <cfRule type="containsText" dxfId="146" priority="6" operator="containsText" text="Yet to be approved">
      <formula>NOT(ISERROR(SEARCH("Yet to be approved",G15)))</formula>
    </cfRule>
  </conditionalFormatting>
  <conditionalFormatting sqref="G17:L17">
    <cfRule type="containsText" dxfId="145" priority="3" operator="containsText" text="DPR not submitted">
      <formula>NOT(ISERROR(SEARCH("DPR not submitted",G17)))</formula>
    </cfRule>
    <cfRule type="containsText" dxfId="144" priority="4" operator="containsText" text="Yet to be approved">
      <formula>NOT(ISERROR(SEARCH("Yet to be approved",G17)))</formula>
    </cfRule>
  </conditionalFormatting>
  <conditionalFormatting sqref="G19:L21">
    <cfRule type="containsText" dxfId="143" priority="1" operator="containsText" text="DPR not submitted">
      <formula>NOT(ISERROR(SEARCH("DPR not submitted",G19)))</formula>
    </cfRule>
    <cfRule type="containsText" dxfId="142" priority="2" operator="containsText" text="Yet to be approved">
      <formula>NOT(ISERROR(SEARCH("Yet to be approved",G19)))</formula>
    </cfRule>
  </conditionalFormatting>
  <pageMargins left="0.47244094488188981" right="0.19685039370078741" top="0.39370078740157483" bottom="0.35433070866141736" header="0.23622047244094491" footer="0.23622047244094491"/>
  <pageSetup paperSize="9" scale="55" fitToWidth="2" fitToHeight="0" orientation="landscape" r:id="rId1"/>
  <headerFooter alignWithMargins="0">
    <oddHeader>&amp;F</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79"/>
  <sheetViews>
    <sheetView view="pageBreakPreview" zoomScale="80" zoomScaleNormal="80" zoomScaleSheetLayoutView="80" workbookViewId="0">
      <pane xSplit="2" ySplit="6" topLeftCell="N36" activePane="bottomRight" state="frozen"/>
      <selection activeCell="N10" sqref="N10:N21"/>
      <selection pane="topRight" activeCell="N10" sqref="N10:N21"/>
      <selection pane="bottomLeft" activeCell="N10" sqref="N10:N21"/>
      <selection pane="bottomRight" activeCell="AB37" sqref="AB37"/>
    </sheetView>
  </sheetViews>
  <sheetFormatPr defaultColWidth="9.1796875" defaultRowHeight="14.5" outlineLevelRow="1" outlineLevelCol="1" x14ac:dyDescent="0.25"/>
  <cols>
    <col min="1" max="1" width="6.7265625" style="1117" customWidth="1"/>
    <col min="2" max="2" width="49.1796875" style="535" customWidth="1"/>
    <col min="3" max="3" width="9.1796875" style="1117" customWidth="1" outlineLevel="1"/>
    <col min="4" max="4" width="31.81640625" style="1117" customWidth="1" outlineLevel="1"/>
    <col min="5" max="5" width="12.26953125" style="1118" customWidth="1" outlineLevel="1"/>
    <col min="6" max="6" width="11.7265625" style="1119" customWidth="1" outlineLevel="1"/>
    <col min="7" max="7" width="9.54296875" style="535" customWidth="1" outlineLevel="1"/>
    <col min="8" max="8" width="12.26953125" style="535" customWidth="1"/>
    <col min="9" max="9" width="12" style="535" customWidth="1" outlineLevel="1"/>
    <col min="10" max="10" width="10.54296875" style="535" customWidth="1" outlineLevel="1"/>
    <col min="11" max="11" width="13.26953125" style="1118" customWidth="1" outlineLevel="1"/>
    <col min="12" max="12" width="11.54296875" style="535" customWidth="1" outlineLevel="1"/>
    <col min="13" max="13" width="11.81640625" style="535" customWidth="1" outlineLevel="1"/>
    <col min="14" max="14" width="9.1796875" style="535" customWidth="1" outlineLevel="1"/>
    <col min="15" max="15" width="41.1796875" style="535" customWidth="1"/>
    <col min="16" max="16" width="12.7265625" style="1120" hidden="1" customWidth="1"/>
    <col min="17" max="19" width="10.453125" style="1121" hidden="1" customWidth="1"/>
    <col min="20" max="22" width="10.453125" style="1121" customWidth="1" outlineLevel="1"/>
    <col min="23" max="27" width="10.7265625" style="1121" customWidth="1" outlineLevel="1"/>
    <col min="28" max="28" width="10.7265625" style="1121" customWidth="1"/>
    <col min="29" max="29" width="16.26953125" style="1122" customWidth="1" outlineLevel="1"/>
    <col min="30" max="34" width="10" style="1123" customWidth="1" outlineLevel="1"/>
    <col min="35" max="35" width="10" style="1123" customWidth="1"/>
    <col min="36" max="36" width="19.26953125" style="1124" hidden="1" customWidth="1"/>
    <col min="37" max="37" width="12.1796875" style="1125" hidden="1" customWidth="1"/>
    <col min="38" max="39" width="10.453125" style="1125" hidden="1" customWidth="1"/>
    <col min="40" max="42" width="10.453125" style="1125" customWidth="1" outlineLevel="1"/>
    <col min="43" max="48" width="10.7265625" style="1125" customWidth="1" outlineLevel="1"/>
    <col min="49" max="49" width="16.7265625" style="1125" customWidth="1" outlineLevel="1"/>
    <col min="50" max="50" width="27.453125" style="535" customWidth="1"/>
    <col min="51" max="51" width="15.26953125" style="1117" bestFit="1" customWidth="1"/>
    <col min="52" max="52" width="15.26953125" style="535" customWidth="1"/>
    <col min="53" max="53" width="12.54296875" style="535" customWidth="1"/>
    <col min="54" max="54" width="13.453125" style="535" customWidth="1"/>
    <col min="55" max="55" width="13.54296875" style="535" customWidth="1"/>
    <col min="56" max="58" width="9.1796875" style="535"/>
    <col min="59" max="59" width="11.26953125" style="535" customWidth="1"/>
    <col min="60" max="16384" width="9.1796875" style="535"/>
  </cols>
  <sheetData>
    <row r="1" spans="1:53" x14ac:dyDescent="0.25">
      <c r="D1" s="524" t="s">
        <v>1452</v>
      </c>
      <c r="AZ1" s="1117" t="s">
        <v>896</v>
      </c>
      <c r="BA1" s="535" t="s">
        <v>897</v>
      </c>
    </row>
    <row r="2" spans="1:53" x14ac:dyDescent="0.25">
      <c r="D2" s="1126" t="s">
        <v>889</v>
      </c>
      <c r="AZ2" s="1117" t="s">
        <v>898</v>
      </c>
      <c r="BA2" s="535" t="s">
        <v>899</v>
      </c>
    </row>
    <row r="3" spans="1:53" x14ac:dyDescent="0.25">
      <c r="A3" s="526"/>
      <c r="B3" s="527" t="s">
        <v>0</v>
      </c>
      <c r="C3" s="528"/>
      <c r="D3" s="1127" t="s">
        <v>652</v>
      </c>
      <c r="E3" s="529"/>
      <c r="F3" s="530"/>
      <c r="G3" s="531"/>
      <c r="H3" s="531"/>
      <c r="I3" s="531"/>
      <c r="J3" s="531"/>
      <c r="K3" s="529"/>
      <c r="L3" s="531"/>
      <c r="M3" s="531"/>
      <c r="N3" s="531"/>
      <c r="O3" s="532"/>
      <c r="P3" s="1128"/>
      <c r="Q3" s="1129"/>
      <c r="R3" s="1129"/>
      <c r="S3" s="1129"/>
      <c r="T3" s="1129"/>
      <c r="U3" s="1129"/>
      <c r="V3" s="1129"/>
      <c r="W3" s="1130" t="s">
        <v>10</v>
      </c>
      <c r="X3" s="1130"/>
      <c r="Y3" s="1130"/>
      <c r="Z3" s="1130"/>
      <c r="AA3" s="1130"/>
      <c r="AB3" s="1130"/>
      <c r="AC3" s="1131"/>
      <c r="AD3" s="1132"/>
      <c r="AE3" s="1132"/>
      <c r="AF3" s="1132"/>
      <c r="AG3" s="1132"/>
      <c r="AH3" s="1132"/>
      <c r="AI3" s="1133"/>
      <c r="AJ3" s="1084"/>
      <c r="AK3" s="1134"/>
      <c r="AL3" s="1135"/>
      <c r="AO3" s="1135"/>
      <c r="AP3" s="1135"/>
      <c r="AQ3" s="1136" t="s">
        <v>10</v>
      </c>
      <c r="AR3" s="1136"/>
      <c r="AS3" s="1136"/>
      <c r="AT3" s="1136"/>
      <c r="AU3" s="1136"/>
      <c r="AV3" s="1136"/>
      <c r="AW3" s="1136"/>
      <c r="AX3" s="533"/>
      <c r="AY3" s="534"/>
      <c r="AZ3" s="1117" t="s">
        <v>419</v>
      </c>
      <c r="BA3" s="535" t="s">
        <v>900</v>
      </c>
    </row>
    <row r="4" spans="1:53" x14ac:dyDescent="0.25">
      <c r="A4" s="1383" t="s">
        <v>343</v>
      </c>
      <c r="B4" s="1383" t="s">
        <v>16</v>
      </c>
      <c r="C4" s="1383" t="s">
        <v>896</v>
      </c>
      <c r="D4" s="1383" t="s">
        <v>503</v>
      </c>
      <c r="E4" s="1406" t="s">
        <v>901</v>
      </c>
      <c r="F4" s="1406" t="s">
        <v>504</v>
      </c>
      <c r="G4" s="1383" t="s">
        <v>902</v>
      </c>
      <c r="H4" s="1383" t="s">
        <v>508</v>
      </c>
      <c r="I4" s="1383" t="s">
        <v>19</v>
      </c>
      <c r="J4" s="1383" t="s">
        <v>600</v>
      </c>
      <c r="K4" s="1406" t="s">
        <v>509</v>
      </c>
      <c r="L4" s="1383" t="s">
        <v>510</v>
      </c>
      <c r="M4" s="1383" t="s">
        <v>511</v>
      </c>
      <c r="N4" s="1383" t="s">
        <v>512</v>
      </c>
      <c r="O4" s="1383" t="s">
        <v>17</v>
      </c>
      <c r="P4" s="1392" t="s">
        <v>22</v>
      </c>
      <c r="Q4" s="1392"/>
      <c r="R4" s="1392"/>
      <c r="S4" s="1392"/>
      <c r="T4" s="1392"/>
      <c r="U4" s="1392"/>
      <c r="V4" s="1392"/>
      <c r="W4" s="1392"/>
      <c r="X4" s="1085"/>
      <c r="Y4" s="1085"/>
      <c r="Z4" s="1085"/>
      <c r="AA4" s="1085"/>
      <c r="AB4" s="1085"/>
      <c r="AC4" s="1405" t="s">
        <v>20</v>
      </c>
      <c r="AD4" s="1405"/>
      <c r="AE4" s="1405"/>
      <c r="AF4" s="1405"/>
      <c r="AG4" s="1405"/>
      <c r="AH4" s="1405"/>
      <c r="AI4" s="1405"/>
      <c r="AJ4" s="1392" t="s">
        <v>18</v>
      </c>
      <c r="AK4" s="1392"/>
      <c r="AL4" s="1392"/>
      <c r="AM4" s="1392"/>
      <c r="AN4" s="1392"/>
      <c r="AO4" s="1392"/>
      <c r="AP4" s="1392"/>
      <c r="AQ4" s="1392"/>
      <c r="AR4" s="1137"/>
      <c r="AS4" s="1137"/>
      <c r="AT4" s="1137"/>
      <c r="AU4" s="1137"/>
      <c r="AV4" s="1137"/>
      <c r="AW4" s="1397" t="s">
        <v>903</v>
      </c>
      <c r="AX4" s="1400" t="s">
        <v>27</v>
      </c>
      <c r="AY4" s="1403" t="s">
        <v>904</v>
      </c>
      <c r="AZ4" s="1117" t="s">
        <v>905</v>
      </c>
      <c r="BA4" s="1138" t="s">
        <v>906</v>
      </c>
    </row>
    <row r="5" spans="1:53" ht="15" customHeight="1" x14ac:dyDescent="0.25">
      <c r="A5" s="1383"/>
      <c r="B5" s="1383"/>
      <c r="C5" s="1383"/>
      <c r="D5" s="1383"/>
      <c r="E5" s="1406"/>
      <c r="F5" s="1406"/>
      <c r="G5" s="1383"/>
      <c r="H5" s="1383"/>
      <c r="I5" s="1383"/>
      <c r="J5" s="1383"/>
      <c r="K5" s="1406"/>
      <c r="L5" s="1383"/>
      <c r="M5" s="1383"/>
      <c r="N5" s="1383"/>
      <c r="O5" s="1383"/>
      <c r="P5" s="1392" t="s">
        <v>735</v>
      </c>
      <c r="Q5" s="1085" t="s">
        <v>7</v>
      </c>
      <c r="R5" s="1085" t="s">
        <v>7</v>
      </c>
      <c r="S5" s="1085" t="s">
        <v>7</v>
      </c>
      <c r="T5" s="1392" t="s">
        <v>1455</v>
      </c>
      <c r="U5" s="1139" t="s">
        <v>7</v>
      </c>
      <c r="V5" s="1139" t="s">
        <v>7</v>
      </c>
      <c r="W5" s="1139" t="s">
        <v>736</v>
      </c>
      <c r="X5" s="1139" t="s">
        <v>21</v>
      </c>
      <c r="Y5" s="1139" t="s">
        <v>21</v>
      </c>
      <c r="Z5" s="1139" t="s">
        <v>21</v>
      </c>
      <c r="AA5" s="1139" t="s">
        <v>21</v>
      </c>
      <c r="AB5" s="1139" t="s">
        <v>21</v>
      </c>
      <c r="AC5" s="1404" t="s">
        <v>737</v>
      </c>
      <c r="AD5" s="1140" t="s">
        <v>7</v>
      </c>
      <c r="AE5" s="1140" t="s">
        <v>7</v>
      </c>
      <c r="AF5" s="1140" t="s">
        <v>7</v>
      </c>
      <c r="AG5" s="1139" t="s">
        <v>7</v>
      </c>
      <c r="AH5" s="1139" t="s">
        <v>7</v>
      </c>
      <c r="AI5" s="1139" t="s">
        <v>736</v>
      </c>
      <c r="AJ5" s="1392" t="s">
        <v>738</v>
      </c>
      <c r="AK5" s="1085" t="s">
        <v>7</v>
      </c>
      <c r="AL5" s="1085" t="s">
        <v>7</v>
      </c>
      <c r="AM5" s="1085" t="s">
        <v>7</v>
      </c>
      <c r="AN5" s="1392" t="s">
        <v>1456</v>
      </c>
      <c r="AO5" s="1139" t="s">
        <v>7</v>
      </c>
      <c r="AP5" s="1139" t="s">
        <v>7</v>
      </c>
      <c r="AQ5" s="1139" t="s">
        <v>736</v>
      </c>
      <c r="AR5" s="1139" t="s">
        <v>21</v>
      </c>
      <c r="AS5" s="1139" t="s">
        <v>21</v>
      </c>
      <c r="AT5" s="1139" t="s">
        <v>21</v>
      </c>
      <c r="AU5" s="1139" t="s">
        <v>21</v>
      </c>
      <c r="AV5" s="1139" t="s">
        <v>21</v>
      </c>
      <c r="AW5" s="1398"/>
      <c r="AX5" s="1401"/>
      <c r="AY5" s="1403"/>
      <c r="BA5" s="1138" t="s">
        <v>907</v>
      </c>
    </row>
    <row r="6" spans="1:53" x14ac:dyDescent="0.25">
      <c r="A6" s="1383"/>
      <c r="B6" s="1383"/>
      <c r="C6" s="1383"/>
      <c r="D6" s="1383"/>
      <c r="E6" s="1406"/>
      <c r="F6" s="1406"/>
      <c r="G6" s="1383"/>
      <c r="H6" s="1383"/>
      <c r="I6" s="1383"/>
      <c r="J6" s="1383"/>
      <c r="K6" s="1406"/>
      <c r="L6" s="1383"/>
      <c r="M6" s="1383"/>
      <c r="N6" s="1383"/>
      <c r="O6" s="1383"/>
      <c r="P6" s="1392"/>
      <c r="Q6" s="1085" t="s">
        <v>326</v>
      </c>
      <c r="R6" s="1085" t="s">
        <v>517</v>
      </c>
      <c r="S6" s="1085" t="s">
        <v>518</v>
      </c>
      <c r="T6" s="1392"/>
      <c r="U6" s="1085" t="s">
        <v>519</v>
      </c>
      <c r="V6" s="1085" t="s">
        <v>520</v>
      </c>
      <c r="W6" s="1085" t="s">
        <v>521</v>
      </c>
      <c r="X6" s="1085" t="s">
        <v>1457</v>
      </c>
      <c r="Y6" s="1085" t="s">
        <v>1458</v>
      </c>
      <c r="Z6" s="1085" t="s">
        <v>1459</v>
      </c>
      <c r="AA6" s="1085" t="s">
        <v>1460</v>
      </c>
      <c r="AB6" s="1085" t="s">
        <v>1461</v>
      </c>
      <c r="AC6" s="1404"/>
      <c r="AD6" s="1140" t="s">
        <v>326</v>
      </c>
      <c r="AE6" s="1140" t="s">
        <v>517</v>
      </c>
      <c r="AF6" s="1140" t="s">
        <v>518</v>
      </c>
      <c r="AG6" s="1140" t="s">
        <v>519</v>
      </c>
      <c r="AH6" s="1140" t="s">
        <v>520</v>
      </c>
      <c r="AI6" s="1140" t="s">
        <v>521</v>
      </c>
      <c r="AJ6" s="1392"/>
      <c r="AK6" s="1085" t="s">
        <v>326</v>
      </c>
      <c r="AL6" s="1085" t="s">
        <v>517</v>
      </c>
      <c r="AM6" s="1085" t="s">
        <v>518</v>
      </c>
      <c r="AN6" s="1392"/>
      <c r="AO6" s="1085" t="s">
        <v>519</v>
      </c>
      <c r="AP6" s="1085" t="s">
        <v>520</v>
      </c>
      <c r="AQ6" s="1085" t="s">
        <v>521</v>
      </c>
      <c r="AR6" s="1085" t="s">
        <v>1457</v>
      </c>
      <c r="AS6" s="1085" t="s">
        <v>1458</v>
      </c>
      <c r="AT6" s="1085" t="s">
        <v>1459</v>
      </c>
      <c r="AU6" s="1085" t="s">
        <v>1460</v>
      </c>
      <c r="AV6" s="1085" t="s">
        <v>1461</v>
      </c>
      <c r="AW6" s="1399"/>
      <c r="AX6" s="1402"/>
      <c r="AY6" s="1403"/>
      <c r="BA6" s="1138" t="s">
        <v>908</v>
      </c>
    </row>
    <row r="7" spans="1:53" x14ac:dyDescent="0.25">
      <c r="A7" s="953"/>
      <c r="B7" s="953"/>
      <c r="C7" s="953"/>
      <c r="D7" s="953"/>
      <c r="E7" s="959"/>
      <c r="F7" s="959"/>
      <c r="G7" s="953"/>
      <c r="H7" s="953"/>
      <c r="I7" s="953"/>
      <c r="J7" s="953"/>
      <c r="K7" s="959"/>
      <c r="L7" s="953"/>
      <c r="M7" s="953"/>
      <c r="N7" s="953"/>
      <c r="O7" s="953"/>
      <c r="P7" s="1141"/>
      <c r="Q7" s="1141"/>
      <c r="R7" s="1141"/>
      <c r="S7" s="1141"/>
      <c r="T7" s="1141"/>
      <c r="U7" s="1141"/>
      <c r="V7" s="1141"/>
      <c r="W7" s="1141"/>
      <c r="X7" s="1141"/>
      <c r="Y7" s="1141"/>
      <c r="Z7" s="1141"/>
      <c r="AA7" s="1141"/>
      <c r="AB7" s="1141"/>
      <c r="AC7" s="1142"/>
      <c r="AD7" s="1143"/>
      <c r="AE7" s="1143"/>
      <c r="AF7" s="1143"/>
      <c r="AG7" s="1143"/>
      <c r="AH7" s="1143"/>
      <c r="AI7" s="1143"/>
      <c r="AJ7" s="1141"/>
      <c r="AK7" s="1141"/>
      <c r="AL7" s="1141"/>
      <c r="AM7" s="1141"/>
      <c r="AN7" s="1141"/>
      <c r="AO7" s="1141"/>
      <c r="AP7" s="1141"/>
      <c r="AQ7" s="1141"/>
      <c r="AR7" s="1141"/>
      <c r="AS7" s="1141"/>
      <c r="AT7" s="1141"/>
      <c r="AU7" s="1141"/>
      <c r="AV7" s="1141"/>
      <c r="AW7" s="1141"/>
      <c r="AX7" s="953"/>
      <c r="AY7" s="960" t="s">
        <v>909</v>
      </c>
      <c r="BA7" s="535" t="s">
        <v>909</v>
      </c>
    </row>
    <row r="8" spans="1:53" x14ac:dyDescent="0.25">
      <c r="A8" s="1090"/>
      <c r="B8" s="956" t="s">
        <v>910</v>
      </c>
      <c r="C8" s="978"/>
      <c r="D8" s="978"/>
      <c r="E8" s="979"/>
      <c r="F8" s="980"/>
      <c r="G8" s="981"/>
      <c r="H8" s="981"/>
      <c r="I8" s="981"/>
      <c r="J8" s="981"/>
      <c r="K8" s="979"/>
      <c r="L8" s="981"/>
      <c r="M8" s="981"/>
      <c r="N8" s="981"/>
      <c r="O8" s="981"/>
      <c r="P8" s="1144"/>
      <c r="Q8" s="1145"/>
      <c r="R8" s="1145"/>
      <c r="S8" s="1145"/>
      <c r="T8" s="1145"/>
      <c r="U8" s="1145"/>
      <c r="V8" s="1145"/>
      <c r="W8" s="1145"/>
      <c r="X8" s="1145"/>
      <c r="Y8" s="1145"/>
      <c r="Z8" s="1145"/>
      <c r="AA8" s="1145"/>
      <c r="AB8" s="1145"/>
      <c r="AC8" s="1146"/>
      <c r="AD8" s="1147"/>
      <c r="AE8" s="1147"/>
      <c r="AF8" s="1147"/>
      <c r="AG8" s="1147"/>
      <c r="AH8" s="1147"/>
      <c r="AI8" s="1147"/>
      <c r="AJ8" s="1144"/>
      <c r="AK8" s="1113"/>
      <c r="AL8" s="1113"/>
      <c r="AM8" s="1113"/>
      <c r="AN8" s="1113"/>
      <c r="AO8" s="1113"/>
      <c r="AP8" s="1113"/>
      <c r="AQ8" s="1113"/>
      <c r="AR8" s="1113"/>
      <c r="AS8" s="1113"/>
      <c r="AT8" s="1113"/>
      <c r="AU8" s="1113"/>
      <c r="AV8" s="1113"/>
      <c r="AW8" s="1113"/>
      <c r="AX8" s="981"/>
      <c r="AY8" s="978" t="s">
        <v>909</v>
      </c>
      <c r="BA8" s="535" t="s">
        <v>911</v>
      </c>
    </row>
    <row r="9" spans="1:53" x14ac:dyDescent="0.25">
      <c r="A9" s="1090"/>
      <c r="B9" s="1091" t="s">
        <v>1462</v>
      </c>
      <c r="C9" s="978"/>
      <c r="D9" s="978"/>
      <c r="E9" s="979"/>
      <c r="F9" s="980"/>
      <c r="G9" s="981"/>
      <c r="H9" s="981"/>
      <c r="I9" s="981"/>
      <c r="J9" s="981"/>
      <c r="K9" s="979"/>
      <c r="L9" s="981"/>
      <c r="M9" s="981"/>
      <c r="N9" s="981"/>
      <c r="O9" s="981"/>
      <c r="P9" s="1144"/>
      <c r="Q9" s="1145"/>
      <c r="R9" s="1145"/>
      <c r="S9" s="1145"/>
      <c r="T9" s="1145"/>
      <c r="U9" s="1145"/>
      <c r="V9" s="1145"/>
      <c r="W9" s="1145"/>
      <c r="X9" s="1145"/>
      <c r="Y9" s="1145"/>
      <c r="Z9" s="1145"/>
      <c r="AA9" s="1145"/>
      <c r="AB9" s="1145"/>
      <c r="AC9" s="1146"/>
      <c r="AD9" s="1147"/>
      <c r="AE9" s="1147"/>
      <c r="AF9" s="1147"/>
      <c r="AG9" s="1147"/>
      <c r="AH9" s="1147"/>
      <c r="AI9" s="1147"/>
      <c r="AJ9" s="1144"/>
      <c r="AK9" s="1113"/>
      <c r="AL9" s="1113"/>
      <c r="AM9" s="1113"/>
      <c r="AN9" s="1113"/>
      <c r="AO9" s="1113"/>
      <c r="AP9" s="1113"/>
      <c r="AQ9" s="1113"/>
      <c r="AR9" s="1113"/>
      <c r="AS9" s="1113"/>
      <c r="AT9" s="1113"/>
      <c r="AU9" s="1113"/>
      <c r="AV9" s="1113"/>
      <c r="AW9" s="1113"/>
      <c r="AX9" s="981"/>
      <c r="AY9" s="978" t="s">
        <v>909</v>
      </c>
    </row>
    <row r="10" spans="1:53" s="1156" customFormat="1" ht="43.5" outlineLevel="1" x14ac:dyDescent="0.25">
      <c r="A10" s="1094">
        <v>5</v>
      </c>
      <c r="B10" s="1095" t="s">
        <v>1463</v>
      </c>
      <c r="C10" s="1094" t="s">
        <v>896</v>
      </c>
      <c r="D10" s="1094" t="s">
        <v>913</v>
      </c>
      <c r="E10" s="1148">
        <v>42689</v>
      </c>
      <c r="F10" s="1149">
        <v>42825</v>
      </c>
      <c r="G10" s="958">
        <f>SUM(G11:G13)</f>
        <v>1.1971000000000001</v>
      </c>
      <c r="H10" s="958">
        <f>SUM(H11:H13)</f>
        <v>1.1971000000000001</v>
      </c>
      <c r="I10" s="961"/>
      <c r="J10" s="961"/>
      <c r="K10" s="962">
        <f t="shared" ref="K10:K21" si="0">IF(F10=0,"-",F10)</f>
        <v>42825</v>
      </c>
      <c r="L10" s="961"/>
      <c r="M10" s="961"/>
      <c r="N10" s="961"/>
      <c r="O10" s="961"/>
      <c r="P10" s="1150"/>
      <c r="Q10" s="1150"/>
      <c r="R10" s="1150"/>
      <c r="S10" s="1150"/>
      <c r="T10" s="1150">
        <f>SUM(P10:S10)</f>
        <v>0</v>
      </c>
      <c r="U10" s="1151"/>
      <c r="V10" s="1151"/>
      <c r="W10" s="1151"/>
      <c r="X10" s="1151"/>
      <c r="Y10" s="1151"/>
      <c r="Z10" s="1151"/>
      <c r="AA10" s="1151"/>
      <c r="AB10" s="1151"/>
      <c r="AC10" s="1152"/>
      <c r="AD10" s="1153"/>
      <c r="AE10" s="1153"/>
      <c r="AF10" s="1153"/>
      <c r="AG10" s="1154"/>
      <c r="AH10" s="1154"/>
      <c r="AI10" s="1154"/>
      <c r="AJ10" s="1150"/>
      <c r="AK10" s="1150"/>
      <c r="AL10" s="1150"/>
      <c r="AM10" s="1150"/>
      <c r="AN10" s="1150">
        <f>SUM(AJ10:AM10)</f>
        <v>0</v>
      </c>
      <c r="AO10" s="1151"/>
      <c r="AP10" s="1151"/>
      <c r="AQ10" s="1151"/>
      <c r="AR10" s="1151"/>
      <c r="AS10" s="1151"/>
      <c r="AT10" s="1151"/>
      <c r="AU10" s="1151"/>
      <c r="AV10" s="1151"/>
      <c r="AW10" s="1151"/>
      <c r="AX10" s="963"/>
      <c r="AY10" s="1155" t="s">
        <v>909</v>
      </c>
    </row>
    <row r="11" spans="1:53" s="1156" customFormat="1" ht="43.5" outlineLevel="1" x14ac:dyDescent="0.25">
      <c r="A11" s="1101">
        <v>5.0999999999999996</v>
      </c>
      <c r="B11" s="1102" t="s">
        <v>914</v>
      </c>
      <c r="C11" s="1157" t="s">
        <v>898</v>
      </c>
      <c r="D11" s="1101" t="str">
        <f>D10</f>
        <v>MERC/CAPEX/20162017/01745</v>
      </c>
      <c r="E11" s="1158">
        <f>E10</f>
        <v>42689</v>
      </c>
      <c r="F11" s="962">
        <f>IF(F10=0,"-",F10)</f>
        <v>42825</v>
      </c>
      <c r="G11" s="964">
        <v>0.67310000000000003</v>
      </c>
      <c r="H11" s="964">
        <v>0.67310000000000003</v>
      </c>
      <c r="I11" s="961"/>
      <c r="J11" s="961"/>
      <c r="K11" s="965">
        <f t="shared" si="0"/>
        <v>42825</v>
      </c>
      <c r="L11" s="961"/>
      <c r="M11" s="961"/>
      <c r="N11" s="965">
        <v>43770</v>
      </c>
      <c r="O11" s="1159" t="s">
        <v>890</v>
      </c>
      <c r="P11" s="1160">
        <v>0</v>
      </c>
      <c r="Q11" s="1161">
        <v>0.41417310700000004</v>
      </c>
      <c r="R11" s="1161">
        <f>AK11+AL11-Q11</f>
        <v>0.26275218799999994</v>
      </c>
      <c r="S11" s="1161">
        <v>0</v>
      </c>
      <c r="T11" s="1150">
        <f t="shared" ref="T11:T36" si="1">SUM(P11:S11)</f>
        <v>0.67692529499999998</v>
      </c>
      <c r="U11" s="1162"/>
      <c r="V11" s="1162"/>
      <c r="W11" s="1162"/>
      <c r="X11" s="1162"/>
      <c r="Y11" s="1162"/>
      <c r="Z11" s="1162"/>
      <c r="AA11" s="1162"/>
      <c r="AB11" s="1162"/>
      <c r="AC11" s="1152"/>
      <c r="AD11" s="1152"/>
      <c r="AE11" s="1152">
        <v>1</v>
      </c>
      <c r="AF11" s="1152">
        <v>1</v>
      </c>
      <c r="AG11" s="1154"/>
      <c r="AH11" s="1154"/>
      <c r="AI11" s="1154"/>
      <c r="AJ11" s="1160">
        <v>0</v>
      </c>
      <c r="AK11" s="1163">
        <v>2.8017045000000001E-2</v>
      </c>
      <c r="AL11" s="1163">
        <v>0.64890824999999996</v>
      </c>
      <c r="AM11" s="1163">
        <v>0</v>
      </c>
      <c r="AN11" s="1150">
        <f t="shared" ref="AN11:AN36" si="2">SUM(AJ11:AM11)</f>
        <v>0.67692529499999998</v>
      </c>
      <c r="AO11" s="1164"/>
      <c r="AP11" s="1164"/>
      <c r="AQ11" s="1164"/>
      <c r="AR11" s="1164"/>
      <c r="AS11" s="1164"/>
      <c r="AT11" s="1164"/>
      <c r="AU11" s="1164"/>
      <c r="AV11" s="1164"/>
      <c r="AW11" s="1164">
        <v>0</v>
      </c>
      <c r="AX11" s="963"/>
      <c r="AY11" s="1165" t="s">
        <v>906</v>
      </c>
    </row>
    <row r="12" spans="1:53" s="1156" customFormat="1" ht="29" outlineLevel="1" x14ac:dyDescent="0.25">
      <c r="A12" s="1101">
        <v>5.2</v>
      </c>
      <c r="B12" s="1102" t="s">
        <v>915</v>
      </c>
      <c r="C12" s="1157" t="s">
        <v>898</v>
      </c>
      <c r="D12" s="1101" t="str">
        <f t="shared" ref="D12:E13" si="3">D11</f>
        <v>MERC/CAPEX/20162017/01745</v>
      </c>
      <c r="E12" s="1158">
        <f t="shared" si="3"/>
        <v>42689</v>
      </c>
      <c r="F12" s="962">
        <f t="shared" ref="F12:F13" si="4">IF(F11=0,"-",F11)</f>
        <v>42825</v>
      </c>
      <c r="G12" s="964">
        <v>0.1027</v>
      </c>
      <c r="H12" s="964">
        <v>0.1027</v>
      </c>
      <c r="I12" s="961"/>
      <c r="J12" s="961"/>
      <c r="K12" s="965">
        <f t="shared" si="0"/>
        <v>42825</v>
      </c>
      <c r="L12" s="961"/>
      <c r="M12" s="961"/>
      <c r="N12" s="965">
        <v>43313</v>
      </c>
      <c r="O12" s="1159" t="s">
        <v>891</v>
      </c>
      <c r="P12" s="1166">
        <v>0.100888836</v>
      </c>
      <c r="Q12" s="1167">
        <v>0</v>
      </c>
      <c r="R12" s="1167">
        <v>0</v>
      </c>
      <c r="S12" s="1167">
        <v>0</v>
      </c>
      <c r="T12" s="1150">
        <f t="shared" si="1"/>
        <v>0.100888836</v>
      </c>
      <c r="U12" s="1162"/>
      <c r="V12" s="1162"/>
      <c r="W12" s="1162"/>
      <c r="X12" s="1162"/>
      <c r="Y12" s="1162"/>
      <c r="Z12" s="1162"/>
      <c r="AA12" s="1162"/>
      <c r="AB12" s="1162"/>
      <c r="AC12" s="1152">
        <v>1</v>
      </c>
      <c r="AD12" s="1152">
        <v>1</v>
      </c>
      <c r="AE12" s="1152">
        <v>1</v>
      </c>
      <c r="AF12" s="1152">
        <v>1</v>
      </c>
      <c r="AG12" s="1154"/>
      <c r="AH12" s="1154"/>
      <c r="AI12" s="1154"/>
      <c r="AJ12" s="1166">
        <v>0.100888836</v>
      </c>
      <c r="AK12" s="1168">
        <v>0</v>
      </c>
      <c r="AL12" s="1168">
        <v>0</v>
      </c>
      <c r="AM12" s="1168">
        <v>0</v>
      </c>
      <c r="AN12" s="1150">
        <f t="shared" si="2"/>
        <v>0.100888836</v>
      </c>
      <c r="AO12" s="1164"/>
      <c r="AP12" s="1164"/>
      <c r="AQ12" s="1164"/>
      <c r="AR12" s="1164"/>
      <c r="AS12" s="1164"/>
      <c r="AT12" s="1164"/>
      <c r="AU12" s="1164"/>
      <c r="AV12" s="1164"/>
      <c r="AW12" s="1164">
        <v>0</v>
      </c>
      <c r="AX12" s="963"/>
      <c r="AY12" s="1165" t="s">
        <v>906</v>
      </c>
    </row>
    <row r="13" spans="1:53" ht="29" outlineLevel="1" x14ac:dyDescent="0.25">
      <c r="A13" s="1103">
        <v>5.3</v>
      </c>
      <c r="B13" s="1105" t="s">
        <v>916</v>
      </c>
      <c r="C13" s="1169" t="s">
        <v>898</v>
      </c>
      <c r="D13" s="1103" t="str">
        <f t="shared" si="3"/>
        <v>MERC/CAPEX/20162017/01745</v>
      </c>
      <c r="E13" s="1170">
        <f t="shared" si="3"/>
        <v>42689</v>
      </c>
      <c r="F13" s="980">
        <f t="shared" si="4"/>
        <v>42825</v>
      </c>
      <c r="G13" s="966">
        <v>0.42130000000000001</v>
      </c>
      <c r="H13" s="966">
        <v>0.42130000000000001</v>
      </c>
      <c r="I13" s="981"/>
      <c r="J13" s="981"/>
      <c r="K13" s="973">
        <f t="shared" si="0"/>
        <v>42825</v>
      </c>
      <c r="L13" s="1171" t="s">
        <v>540</v>
      </c>
      <c r="M13" s="1171" t="s">
        <v>541</v>
      </c>
      <c r="N13" s="978" t="s">
        <v>899</v>
      </c>
      <c r="O13" s="1172" t="s">
        <v>892</v>
      </c>
      <c r="P13" s="1144">
        <v>0</v>
      </c>
      <c r="Q13" s="1145">
        <v>0</v>
      </c>
      <c r="R13" s="1145">
        <v>0</v>
      </c>
      <c r="S13" s="1145">
        <v>0</v>
      </c>
      <c r="T13" s="1173">
        <f t="shared" si="1"/>
        <v>0</v>
      </c>
      <c r="U13" s="1174"/>
      <c r="V13" s="1174"/>
      <c r="W13" s="1174"/>
      <c r="X13" s="1174"/>
      <c r="Y13" s="1174"/>
      <c r="Z13" s="1174"/>
      <c r="AA13" s="1174"/>
      <c r="AB13" s="1174"/>
      <c r="AC13" s="1146"/>
      <c r="AD13" s="1147"/>
      <c r="AE13" s="1147"/>
      <c r="AF13" s="1147"/>
      <c r="AG13" s="1175"/>
      <c r="AH13" s="1175"/>
      <c r="AI13" s="1175"/>
      <c r="AJ13" s="1144">
        <v>0</v>
      </c>
      <c r="AK13" s="1113">
        <v>0</v>
      </c>
      <c r="AL13" s="1113">
        <v>0</v>
      </c>
      <c r="AM13" s="1113">
        <v>0</v>
      </c>
      <c r="AN13" s="1173">
        <f t="shared" si="2"/>
        <v>0</v>
      </c>
      <c r="AO13" s="1174"/>
      <c r="AP13" s="1176"/>
      <c r="AQ13" s="1176"/>
      <c r="AR13" s="1176"/>
      <c r="AS13" s="1176"/>
      <c r="AT13" s="1176"/>
      <c r="AU13" s="1176"/>
      <c r="AV13" s="1176"/>
      <c r="AW13" s="1176"/>
      <c r="AX13" s="1177"/>
      <c r="AY13" s="1178" t="s">
        <v>899</v>
      </c>
    </row>
    <row r="14" spans="1:53" s="1156" customFormat="1" ht="29" outlineLevel="1" x14ac:dyDescent="0.25">
      <c r="A14" s="1094">
        <v>14</v>
      </c>
      <c r="B14" s="1095" t="s">
        <v>917</v>
      </c>
      <c r="C14" s="1094" t="s">
        <v>896</v>
      </c>
      <c r="D14" s="1094" t="s">
        <v>918</v>
      </c>
      <c r="E14" s="1148">
        <v>43494</v>
      </c>
      <c r="F14" s="1149">
        <v>44029</v>
      </c>
      <c r="G14" s="958">
        <f>SUM(G15:G17)</f>
        <v>0.49224999999999997</v>
      </c>
      <c r="H14" s="958">
        <f>SUM(H15:H17)</f>
        <v>0.49224999999999997</v>
      </c>
      <c r="I14" s="961"/>
      <c r="J14" s="961"/>
      <c r="K14" s="965">
        <f t="shared" si="0"/>
        <v>44029</v>
      </c>
      <c r="L14" s="967"/>
      <c r="M14" s="961"/>
      <c r="N14" s="961"/>
      <c r="O14" s="1159"/>
      <c r="P14" s="1150"/>
      <c r="Q14" s="1150"/>
      <c r="R14" s="1150"/>
      <c r="S14" s="1150"/>
      <c r="T14" s="1150">
        <f t="shared" si="1"/>
        <v>0</v>
      </c>
      <c r="U14" s="1151"/>
      <c r="V14" s="1151"/>
      <c r="W14" s="1151"/>
      <c r="X14" s="1151"/>
      <c r="Y14" s="1151"/>
      <c r="Z14" s="1151"/>
      <c r="AA14" s="1151"/>
      <c r="AB14" s="1151"/>
      <c r="AC14" s="1152"/>
      <c r="AD14" s="1153"/>
      <c r="AE14" s="1153"/>
      <c r="AF14" s="1153"/>
      <c r="AG14" s="1154"/>
      <c r="AH14" s="1154"/>
      <c r="AI14" s="1154"/>
      <c r="AJ14" s="1150"/>
      <c r="AK14" s="1150"/>
      <c r="AL14" s="1150"/>
      <c r="AM14" s="1150"/>
      <c r="AN14" s="1150">
        <f t="shared" si="2"/>
        <v>0</v>
      </c>
      <c r="AO14" s="1151"/>
      <c r="AP14" s="1151"/>
      <c r="AQ14" s="1151"/>
      <c r="AR14" s="1151"/>
      <c r="AS14" s="1151"/>
      <c r="AT14" s="1151"/>
      <c r="AU14" s="1151"/>
      <c r="AV14" s="1151"/>
      <c r="AW14" s="1151"/>
      <c r="AX14" s="963"/>
      <c r="AY14" s="1179" t="s">
        <v>909</v>
      </c>
    </row>
    <row r="15" spans="1:53" s="1156" customFormat="1" ht="29" outlineLevel="1" x14ac:dyDescent="0.25">
      <c r="A15" s="1101">
        <v>14.2</v>
      </c>
      <c r="B15" s="1102" t="s">
        <v>1464</v>
      </c>
      <c r="C15" s="1157" t="s">
        <v>898</v>
      </c>
      <c r="D15" s="1101" t="str">
        <f>D14</f>
        <v>MERC/CAPEX/2020-21/WFH/SBR/ 19</v>
      </c>
      <c r="E15" s="1158">
        <f>E14</f>
        <v>43494</v>
      </c>
      <c r="F15" s="1158">
        <f>F14</f>
        <v>44029</v>
      </c>
      <c r="G15" s="968">
        <v>0.25</v>
      </c>
      <c r="H15" s="968">
        <v>0.25</v>
      </c>
      <c r="I15" s="961"/>
      <c r="J15" s="961"/>
      <c r="K15" s="965">
        <f t="shared" si="0"/>
        <v>44029</v>
      </c>
      <c r="L15" s="965">
        <v>43435</v>
      </c>
      <c r="M15" s="965">
        <v>43800</v>
      </c>
      <c r="N15" s="965">
        <v>44256</v>
      </c>
      <c r="O15" s="1159" t="s">
        <v>1453</v>
      </c>
      <c r="P15" s="1166">
        <v>0</v>
      </c>
      <c r="Q15" s="1167"/>
      <c r="R15" s="1167"/>
      <c r="S15" s="1167">
        <v>0.21346199999999999</v>
      </c>
      <c r="T15" s="1150">
        <f t="shared" si="1"/>
        <v>0.21346199999999999</v>
      </c>
      <c r="U15" s="1162"/>
      <c r="V15" s="1162"/>
      <c r="W15" s="1162"/>
      <c r="X15" s="1162"/>
      <c r="Y15" s="1162"/>
      <c r="Z15" s="1162"/>
      <c r="AA15" s="1162"/>
      <c r="AB15" s="1162"/>
      <c r="AC15" s="1152"/>
      <c r="AD15" s="1153"/>
      <c r="AE15" s="1153"/>
      <c r="AF15" s="1152">
        <v>1</v>
      </c>
      <c r="AG15" s="1154"/>
      <c r="AH15" s="1154"/>
      <c r="AI15" s="1154"/>
      <c r="AJ15" s="1166">
        <v>0</v>
      </c>
      <c r="AK15" s="1168"/>
      <c r="AL15" s="1168"/>
      <c r="AM15" s="1167">
        <v>0.21346199999999999</v>
      </c>
      <c r="AN15" s="1150">
        <f t="shared" si="2"/>
        <v>0.21346199999999999</v>
      </c>
      <c r="AO15" s="1164"/>
      <c r="AP15" s="1164"/>
      <c r="AQ15" s="1164"/>
      <c r="AR15" s="1164"/>
      <c r="AS15" s="1164"/>
      <c r="AT15" s="1164"/>
      <c r="AU15" s="1164"/>
      <c r="AV15" s="1164"/>
      <c r="AW15" s="1164">
        <v>0</v>
      </c>
      <c r="AX15" s="963"/>
      <c r="AY15" s="1179" t="s">
        <v>906</v>
      </c>
    </row>
    <row r="16" spans="1:53" s="1156" customFormat="1" ht="29" outlineLevel="1" x14ac:dyDescent="0.25">
      <c r="A16" s="1106">
        <v>14.3</v>
      </c>
      <c r="B16" s="1102" t="s">
        <v>919</v>
      </c>
      <c r="C16" s="1157" t="s">
        <v>898</v>
      </c>
      <c r="D16" s="1101" t="str">
        <f t="shared" ref="D16:E17" si="5">D15</f>
        <v>MERC/CAPEX/2020-21/WFH/SBR/ 19</v>
      </c>
      <c r="E16" s="1158">
        <f t="shared" si="5"/>
        <v>43494</v>
      </c>
      <c r="F16" s="962">
        <f t="shared" ref="F16:F17" si="6">IF(F15=0,"-",F15)</f>
        <v>44029</v>
      </c>
      <c r="G16" s="968">
        <v>0.10199999999999999</v>
      </c>
      <c r="H16" s="968">
        <v>0.10199999999999999</v>
      </c>
      <c r="I16" s="961"/>
      <c r="J16" s="961"/>
      <c r="K16" s="965">
        <f t="shared" si="0"/>
        <v>44029</v>
      </c>
      <c r="L16" s="961"/>
      <c r="M16" s="967"/>
      <c r="N16" s="961"/>
      <c r="O16" s="1159"/>
      <c r="P16" s="1166">
        <v>0</v>
      </c>
      <c r="Q16" s="1167"/>
      <c r="R16" s="1167"/>
      <c r="S16" s="1167"/>
      <c r="T16" s="1150">
        <f t="shared" si="1"/>
        <v>0</v>
      </c>
      <c r="U16" s="1162"/>
      <c r="V16" s="1162"/>
      <c r="W16" s="1162"/>
      <c r="X16" s="1162"/>
      <c r="Y16" s="1162"/>
      <c r="Z16" s="1162"/>
      <c r="AA16" s="1162"/>
      <c r="AB16" s="1162"/>
      <c r="AC16" s="1152"/>
      <c r="AD16" s="1153"/>
      <c r="AE16" s="1152">
        <v>0.7</v>
      </c>
      <c r="AF16" s="1153"/>
      <c r="AG16" s="1180"/>
      <c r="AH16" s="1154"/>
      <c r="AI16" s="1154"/>
      <c r="AJ16" s="1166">
        <v>0</v>
      </c>
      <c r="AK16" s="1168"/>
      <c r="AL16" s="1168"/>
      <c r="AM16" s="1168"/>
      <c r="AN16" s="1150">
        <f t="shared" si="2"/>
        <v>0</v>
      </c>
      <c r="AO16" s="1164"/>
      <c r="AP16" s="1164"/>
      <c r="AQ16" s="1164"/>
      <c r="AR16" s="1164"/>
      <c r="AS16" s="1164"/>
      <c r="AT16" s="1164"/>
      <c r="AU16" s="1164"/>
      <c r="AV16" s="1164"/>
      <c r="AW16" s="1164"/>
      <c r="AX16" s="963" t="s">
        <v>1465</v>
      </c>
      <c r="AY16" s="1179" t="s">
        <v>909</v>
      </c>
    </row>
    <row r="17" spans="1:51" s="1156" customFormat="1" ht="29" outlineLevel="1" x14ac:dyDescent="0.25">
      <c r="A17" s="1101">
        <v>14.4</v>
      </c>
      <c r="B17" s="1102" t="s">
        <v>920</v>
      </c>
      <c r="C17" s="1157" t="s">
        <v>898</v>
      </c>
      <c r="D17" s="1101" t="str">
        <f t="shared" si="5"/>
        <v>MERC/CAPEX/2020-21/WFH/SBR/ 19</v>
      </c>
      <c r="E17" s="1158">
        <f t="shared" si="5"/>
        <v>43494</v>
      </c>
      <c r="F17" s="962">
        <f t="shared" si="6"/>
        <v>44029</v>
      </c>
      <c r="G17" s="968">
        <f>0.561/4</f>
        <v>0.14025000000000001</v>
      </c>
      <c r="H17" s="968">
        <f>0.561/4</f>
        <v>0.14025000000000001</v>
      </c>
      <c r="I17" s="961"/>
      <c r="J17" s="961"/>
      <c r="K17" s="965">
        <f t="shared" si="0"/>
        <v>44029</v>
      </c>
      <c r="L17" s="965">
        <v>43435</v>
      </c>
      <c r="M17" s="965">
        <v>43800</v>
      </c>
      <c r="N17" s="969">
        <v>44256</v>
      </c>
      <c r="O17" s="1159" t="s">
        <v>893</v>
      </c>
      <c r="P17" s="1166">
        <v>0</v>
      </c>
      <c r="Q17" s="1167"/>
      <c r="R17" s="1167">
        <v>6.80978E-2</v>
      </c>
      <c r="S17" s="1167"/>
      <c r="T17" s="1150">
        <f t="shared" si="1"/>
        <v>6.80978E-2</v>
      </c>
      <c r="U17" s="1162"/>
      <c r="V17" s="1162"/>
      <c r="W17" s="1162"/>
      <c r="X17" s="1162"/>
      <c r="Y17" s="1162"/>
      <c r="Z17" s="1162"/>
      <c r="AA17" s="1162"/>
      <c r="AB17" s="1162"/>
      <c r="AC17" s="1152"/>
      <c r="AD17" s="1153"/>
      <c r="AE17" s="1152">
        <v>1</v>
      </c>
      <c r="AF17" s="1153"/>
      <c r="AG17" s="1154"/>
      <c r="AH17" s="1154"/>
      <c r="AI17" s="1154"/>
      <c r="AJ17" s="1166">
        <v>0</v>
      </c>
      <c r="AK17" s="1168"/>
      <c r="AL17" s="1168">
        <v>6.80978E-2</v>
      </c>
      <c r="AM17" s="1168"/>
      <c r="AN17" s="1150">
        <f t="shared" si="2"/>
        <v>6.80978E-2</v>
      </c>
      <c r="AO17" s="1164"/>
      <c r="AP17" s="1164"/>
      <c r="AQ17" s="1164"/>
      <c r="AR17" s="1164"/>
      <c r="AS17" s="1164"/>
      <c r="AT17" s="1164"/>
      <c r="AU17" s="1164"/>
      <c r="AV17" s="1164"/>
      <c r="AW17" s="1164">
        <v>0</v>
      </c>
      <c r="AX17" s="963"/>
      <c r="AY17" s="1179" t="s">
        <v>906</v>
      </c>
    </row>
    <row r="18" spans="1:51" s="1156" customFormat="1" ht="29" outlineLevel="1" x14ac:dyDescent="0.25">
      <c r="A18" s="1094">
        <v>16</v>
      </c>
      <c r="B18" s="1095" t="s">
        <v>921</v>
      </c>
      <c r="C18" s="1094" t="s">
        <v>896</v>
      </c>
      <c r="D18" s="1094" t="s">
        <v>922</v>
      </c>
      <c r="E18" s="1148">
        <v>43762</v>
      </c>
      <c r="F18" s="1149">
        <v>44037</v>
      </c>
      <c r="G18" s="958">
        <f>SUM(G19:G21)</f>
        <v>1.4903895600000001</v>
      </c>
      <c r="H18" s="958">
        <f>SUM(H19:H21)</f>
        <v>1.4903895600000001</v>
      </c>
      <c r="I18" s="961"/>
      <c r="J18" s="961"/>
      <c r="K18" s="965">
        <f t="shared" si="0"/>
        <v>44037</v>
      </c>
      <c r="L18" s="961"/>
      <c r="M18" s="961"/>
      <c r="N18" s="961"/>
      <c r="O18" s="1159"/>
      <c r="P18" s="1150"/>
      <c r="Q18" s="1150"/>
      <c r="R18" s="1150"/>
      <c r="S18" s="1150"/>
      <c r="T18" s="1150">
        <f t="shared" si="1"/>
        <v>0</v>
      </c>
      <c r="U18" s="1151"/>
      <c r="V18" s="1151"/>
      <c r="W18" s="1151"/>
      <c r="X18" s="1151"/>
      <c r="Y18" s="1151"/>
      <c r="Z18" s="1151"/>
      <c r="AA18" s="1151"/>
      <c r="AB18" s="1151"/>
      <c r="AC18" s="1152"/>
      <c r="AD18" s="1153"/>
      <c r="AE18" s="1153"/>
      <c r="AF18" s="1153"/>
      <c r="AG18" s="1154"/>
      <c r="AH18" s="1154"/>
      <c r="AI18" s="1154"/>
      <c r="AJ18" s="1150"/>
      <c r="AK18" s="1150"/>
      <c r="AL18" s="1150"/>
      <c r="AM18" s="1150"/>
      <c r="AN18" s="1150">
        <f t="shared" si="2"/>
        <v>0</v>
      </c>
      <c r="AO18" s="1151"/>
      <c r="AP18" s="1151"/>
      <c r="AQ18" s="1151"/>
      <c r="AR18" s="1151"/>
      <c r="AS18" s="1151"/>
      <c r="AT18" s="1151"/>
      <c r="AU18" s="1151"/>
      <c r="AV18" s="1151"/>
      <c r="AW18" s="1151"/>
      <c r="AX18" s="963"/>
      <c r="AY18" s="1155" t="s">
        <v>909</v>
      </c>
    </row>
    <row r="19" spans="1:51" ht="53.25" customHeight="1" outlineLevel="1" x14ac:dyDescent="0.25">
      <c r="A19" s="1103">
        <v>16.100000000000001</v>
      </c>
      <c r="B19" s="1105" t="s">
        <v>1466</v>
      </c>
      <c r="C19" s="1169" t="s">
        <v>898</v>
      </c>
      <c r="D19" s="1103" t="str">
        <f>D18</f>
        <v>MERC/CAPEX/2020-2021/WFH/ SBR/22</v>
      </c>
      <c r="E19" s="1170">
        <f>E18</f>
        <v>43762</v>
      </c>
      <c r="F19" s="980">
        <f>IF(F18=0,"-",F18)</f>
        <v>44037</v>
      </c>
      <c r="G19" s="970">
        <v>0.16756000000000001</v>
      </c>
      <c r="H19" s="970">
        <v>0.16756000000000001</v>
      </c>
      <c r="I19" s="981"/>
      <c r="J19" s="981"/>
      <c r="K19" s="973">
        <f t="shared" si="0"/>
        <v>44037</v>
      </c>
      <c r="L19" s="973">
        <v>43709</v>
      </c>
      <c r="M19" s="973">
        <v>43739</v>
      </c>
      <c r="N19" s="978" t="s">
        <v>899</v>
      </c>
      <c r="O19" s="1172" t="s">
        <v>894</v>
      </c>
      <c r="P19" s="1144">
        <v>0</v>
      </c>
      <c r="Q19" s="1145"/>
      <c r="R19" s="1145"/>
      <c r="S19" s="1145"/>
      <c r="T19" s="1173">
        <f t="shared" si="1"/>
        <v>0</v>
      </c>
      <c r="U19" s="1174"/>
      <c r="V19" s="1174"/>
      <c r="W19" s="1174">
        <v>0.16755999999999999</v>
      </c>
      <c r="X19" s="1174"/>
      <c r="Y19" s="1174"/>
      <c r="Z19" s="1174"/>
      <c r="AA19" s="1174"/>
      <c r="AB19" s="1174"/>
      <c r="AC19" s="1146"/>
      <c r="AD19" s="1147"/>
      <c r="AE19" s="1147"/>
      <c r="AF19" s="1147"/>
      <c r="AG19" s="1175"/>
      <c r="AH19" s="1175"/>
      <c r="AI19" s="1175"/>
      <c r="AJ19" s="1144">
        <v>0</v>
      </c>
      <c r="AK19" s="1113">
        <v>0</v>
      </c>
      <c r="AL19" s="1113">
        <v>0</v>
      </c>
      <c r="AM19" s="1113">
        <v>0</v>
      </c>
      <c r="AN19" s="1173">
        <f t="shared" si="2"/>
        <v>0</v>
      </c>
      <c r="AO19" s="1176"/>
      <c r="AP19" s="1176"/>
      <c r="AQ19" s="1176"/>
      <c r="AR19" s="1176"/>
      <c r="AS19" s="1176"/>
      <c r="AT19" s="1176"/>
      <c r="AU19" s="1176"/>
      <c r="AV19" s="1176"/>
      <c r="AW19" s="1176"/>
      <c r="AX19" s="1177"/>
      <c r="AY19" s="1181" t="s">
        <v>899</v>
      </c>
    </row>
    <row r="20" spans="1:51" ht="43.5" outlineLevel="1" x14ac:dyDescent="0.25">
      <c r="A20" s="1103">
        <v>16.399999999999999</v>
      </c>
      <c r="B20" s="1105" t="s">
        <v>923</v>
      </c>
      <c r="C20" s="1169" t="s">
        <v>898</v>
      </c>
      <c r="D20" s="1103" t="str">
        <f t="shared" ref="D20:E21" si="7">D19</f>
        <v>MERC/CAPEX/2020-2021/WFH/ SBR/22</v>
      </c>
      <c r="E20" s="1170">
        <f t="shared" si="7"/>
        <v>43762</v>
      </c>
      <c r="F20" s="980">
        <f t="shared" ref="F20:F21" si="8">IF(F19=0,"-",F19)</f>
        <v>44037</v>
      </c>
      <c r="G20" s="971">
        <v>0.25245156000000002</v>
      </c>
      <c r="H20" s="971">
        <v>0.25245156000000002</v>
      </c>
      <c r="I20" s="972"/>
      <c r="J20" s="972"/>
      <c r="K20" s="973">
        <f t="shared" si="0"/>
        <v>44037</v>
      </c>
      <c r="L20" s="974">
        <v>43709</v>
      </c>
      <c r="M20" s="974">
        <v>43739</v>
      </c>
      <c r="N20" s="975">
        <v>45338</v>
      </c>
      <c r="O20" s="1182" t="s">
        <v>895</v>
      </c>
      <c r="P20" s="1166">
        <v>0</v>
      </c>
      <c r="Q20" s="1167"/>
      <c r="R20" s="1167"/>
      <c r="S20" s="1167"/>
      <c r="T20" s="1150">
        <f t="shared" si="1"/>
        <v>0</v>
      </c>
      <c r="U20" s="1183"/>
      <c r="V20" s="1183">
        <v>0.150588</v>
      </c>
      <c r="W20" s="1183"/>
      <c r="X20" s="1183"/>
      <c r="Y20" s="1183"/>
      <c r="Z20" s="1183"/>
      <c r="AA20" s="1183"/>
      <c r="AB20" s="1183"/>
      <c r="AC20" s="1152"/>
      <c r="AD20" s="1153"/>
      <c r="AE20" s="1153"/>
      <c r="AF20" s="1153"/>
      <c r="AG20" s="1184"/>
      <c r="AH20" s="1185">
        <v>1</v>
      </c>
      <c r="AI20" s="1184"/>
      <c r="AJ20" s="1166">
        <v>0</v>
      </c>
      <c r="AK20" s="1168">
        <v>0</v>
      </c>
      <c r="AL20" s="1168">
        <v>0</v>
      </c>
      <c r="AM20" s="1168">
        <v>0</v>
      </c>
      <c r="AN20" s="1150">
        <f t="shared" si="2"/>
        <v>0</v>
      </c>
      <c r="AO20" s="1183"/>
      <c r="AP20" s="1186">
        <v>0.150588</v>
      </c>
      <c r="AQ20" s="1186"/>
      <c r="AR20" s="1186"/>
      <c r="AS20" s="1186"/>
      <c r="AT20" s="1186"/>
      <c r="AU20" s="1186"/>
      <c r="AV20" s="1186"/>
      <c r="AW20" s="1186"/>
      <c r="AX20" s="976"/>
      <c r="AY20" s="1181" t="s">
        <v>906</v>
      </c>
    </row>
    <row r="21" spans="1:51" ht="62.25" customHeight="1" outlineLevel="1" x14ac:dyDescent="0.25">
      <c r="A21" s="1103">
        <v>16.600000000000001</v>
      </c>
      <c r="B21" s="1105" t="s">
        <v>1467</v>
      </c>
      <c r="C21" s="1169" t="s">
        <v>898</v>
      </c>
      <c r="D21" s="1103" t="str">
        <f t="shared" si="7"/>
        <v>MERC/CAPEX/2020-2021/WFH/ SBR/22</v>
      </c>
      <c r="E21" s="1170">
        <f t="shared" si="7"/>
        <v>43762</v>
      </c>
      <c r="F21" s="980">
        <f t="shared" si="8"/>
        <v>44037</v>
      </c>
      <c r="G21" s="971">
        <v>1.0703780000000001</v>
      </c>
      <c r="H21" s="971">
        <v>1.0703780000000001</v>
      </c>
      <c r="I21" s="972"/>
      <c r="J21" s="972"/>
      <c r="K21" s="973">
        <f t="shared" si="0"/>
        <v>44037</v>
      </c>
      <c r="L21" s="974">
        <v>43709</v>
      </c>
      <c r="M21" s="974">
        <v>43739</v>
      </c>
      <c r="N21" s="977" t="s">
        <v>899</v>
      </c>
      <c r="O21" s="1182" t="s">
        <v>1454</v>
      </c>
      <c r="P21" s="1166">
        <v>0</v>
      </c>
      <c r="Q21" s="1167"/>
      <c r="R21" s="1167"/>
      <c r="S21" s="1167"/>
      <c r="T21" s="1150">
        <f t="shared" si="1"/>
        <v>0</v>
      </c>
      <c r="U21" s="1183"/>
      <c r="V21" s="1183"/>
      <c r="W21" s="1183"/>
      <c r="X21" s="1183"/>
      <c r="Y21" s="1183"/>
      <c r="Z21" s="1183"/>
      <c r="AA21" s="1183"/>
      <c r="AB21" s="1183"/>
      <c r="AC21" s="1152"/>
      <c r="AD21" s="1153"/>
      <c r="AE21" s="1153"/>
      <c r="AF21" s="1153"/>
      <c r="AG21" s="1184"/>
      <c r="AH21" s="1184"/>
      <c r="AI21" s="1184"/>
      <c r="AJ21" s="1166">
        <v>0</v>
      </c>
      <c r="AK21" s="1168">
        <v>0</v>
      </c>
      <c r="AL21" s="1168">
        <v>0</v>
      </c>
      <c r="AM21" s="1168">
        <v>0</v>
      </c>
      <c r="AN21" s="1150">
        <f t="shared" si="2"/>
        <v>0</v>
      </c>
      <c r="AO21" s="1183"/>
      <c r="AP21" s="1186"/>
      <c r="AQ21" s="1186"/>
      <c r="AR21" s="1186"/>
      <c r="AS21" s="1186"/>
      <c r="AT21" s="1186"/>
      <c r="AU21" s="1186"/>
      <c r="AV21" s="1186"/>
      <c r="AW21" s="1186"/>
      <c r="AX21" s="976"/>
      <c r="AY21" s="1181" t="s">
        <v>899</v>
      </c>
    </row>
    <row r="22" spans="1:51" x14ac:dyDescent="0.25">
      <c r="A22" s="978"/>
      <c r="B22" s="1091" t="s">
        <v>912</v>
      </c>
      <c r="C22" s="978"/>
      <c r="D22" s="978"/>
      <c r="E22" s="979"/>
      <c r="F22" s="980"/>
      <c r="G22" s="981"/>
      <c r="H22" s="981"/>
      <c r="I22" s="981"/>
      <c r="J22" s="981"/>
      <c r="K22" s="979"/>
      <c r="L22" s="981"/>
      <c r="M22" s="981"/>
      <c r="N22" s="981"/>
      <c r="O22" s="981"/>
      <c r="P22" s="1166"/>
      <c r="Q22" s="1167"/>
      <c r="R22" s="1167"/>
      <c r="S22" s="1167"/>
      <c r="T22" s="1150">
        <f t="shared" si="1"/>
        <v>0</v>
      </c>
      <c r="U22" s="1174"/>
      <c r="V22" s="1174"/>
      <c r="W22" s="1174"/>
      <c r="X22" s="1174"/>
      <c r="Y22" s="1174"/>
      <c r="Z22" s="1174"/>
      <c r="AA22" s="1174"/>
      <c r="AB22" s="1174"/>
      <c r="AC22" s="1152"/>
      <c r="AD22" s="1153"/>
      <c r="AE22" s="1153"/>
      <c r="AF22" s="1153"/>
      <c r="AG22" s="1175"/>
      <c r="AH22" s="1175"/>
      <c r="AI22" s="1175"/>
      <c r="AJ22" s="1166"/>
      <c r="AK22" s="1168"/>
      <c r="AL22" s="1168"/>
      <c r="AM22" s="1168"/>
      <c r="AN22" s="1150">
        <f t="shared" si="2"/>
        <v>0</v>
      </c>
      <c r="AO22" s="1176"/>
      <c r="AP22" s="1176"/>
      <c r="AQ22" s="1176"/>
      <c r="AR22" s="1176"/>
      <c r="AS22" s="1176"/>
      <c r="AT22" s="1176"/>
      <c r="AU22" s="1176"/>
      <c r="AV22" s="1176"/>
      <c r="AW22" s="1176"/>
      <c r="AX22" s="1177"/>
      <c r="AY22" s="1187"/>
    </row>
    <row r="23" spans="1:51" x14ac:dyDescent="0.25">
      <c r="A23" s="978"/>
      <c r="B23" s="1091"/>
      <c r="C23" s="978"/>
      <c r="D23" s="978"/>
      <c r="E23" s="979"/>
      <c r="F23" s="980"/>
      <c r="G23" s="981"/>
      <c r="H23" s="981"/>
      <c r="I23" s="981"/>
      <c r="J23" s="981"/>
      <c r="K23" s="979"/>
      <c r="L23" s="981"/>
      <c r="M23" s="981"/>
      <c r="N23" s="981"/>
      <c r="O23" s="981"/>
      <c r="P23" s="1166"/>
      <c r="Q23" s="1167"/>
      <c r="R23" s="1167"/>
      <c r="S23" s="1167"/>
      <c r="T23" s="1150">
        <f t="shared" si="1"/>
        <v>0</v>
      </c>
      <c r="U23" s="1174"/>
      <c r="V23" s="1174"/>
      <c r="W23" s="1174"/>
      <c r="X23" s="1174"/>
      <c r="Y23" s="1174"/>
      <c r="Z23" s="1174"/>
      <c r="AA23" s="1174"/>
      <c r="AB23" s="1174"/>
      <c r="AC23" s="1152"/>
      <c r="AD23" s="1153"/>
      <c r="AE23" s="1153"/>
      <c r="AF23" s="1153"/>
      <c r="AG23" s="1175"/>
      <c r="AH23" s="1175"/>
      <c r="AI23" s="1175"/>
      <c r="AJ23" s="1166"/>
      <c r="AK23" s="1168"/>
      <c r="AL23" s="1168"/>
      <c r="AM23" s="1168"/>
      <c r="AN23" s="1150">
        <f t="shared" si="2"/>
        <v>0</v>
      </c>
      <c r="AO23" s="1176"/>
      <c r="AP23" s="1176"/>
      <c r="AQ23" s="1176"/>
      <c r="AR23" s="1176"/>
      <c r="AS23" s="1176"/>
      <c r="AT23" s="1176"/>
      <c r="AU23" s="1176"/>
      <c r="AV23" s="1176"/>
      <c r="AW23" s="1176"/>
      <c r="AX23" s="1177"/>
      <c r="AY23" s="1187"/>
    </row>
    <row r="24" spans="1:51" x14ac:dyDescent="0.25">
      <c r="A24" s="978"/>
      <c r="B24" s="1091" t="s">
        <v>924</v>
      </c>
      <c r="C24" s="978"/>
      <c r="D24" s="978"/>
      <c r="E24" s="979"/>
      <c r="F24" s="980"/>
      <c r="G24" s="981"/>
      <c r="H24" s="981"/>
      <c r="I24" s="981"/>
      <c r="J24" s="981"/>
      <c r="K24" s="979"/>
      <c r="L24" s="981"/>
      <c r="M24" s="981"/>
      <c r="N24" s="981"/>
      <c r="O24" s="981"/>
      <c r="P24" s="1166"/>
      <c r="Q24" s="1167"/>
      <c r="R24" s="1167"/>
      <c r="S24" s="1167"/>
      <c r="T24" s="1150">
        <f t="shared" si="1"/>
        <v>0</v>
      </c>
      <c r="U24" s="1174"/>
      <c r="V24" s="1174"/>
      <c r="W24" s="1174"/>
      <c r="X24" s="1174"/>
      <c r="Y24" s="1174"/>
      <c r="Z24" s="1174"/>
      <c r="AA24" s="1174"/>
      <c r="AB24" s="1174"/>
      <c r="AC24" s="1152"/>
      <c r="AD24" s="1153"/>
      <c r="AE24" s="1153"/>
      <c r="AF24" s="1153"/>
      <c r="AG24" s="1175"/>
      <c r="AH24" s="1175"/>
      <c r="AI24" s="1175"/>
      <c r="AJ24" s="1166"/>
      <c r="AK24" s="1168"/>
      <c r="AL24" s="1168"/>
      <c r="AM24" s="1168"/>
      <c r="AN24" s="1150">
        <f t="shared" si="2"/>
        <v>0</v>
      </c>
      <c r="AO24" s="1176"/>
      <c r="AP24" s="1176"/>
      <c r="AQ24" s="1176"/>
      <c r="AR24" s="1176"/>
      <c r="AS24" s="1176"/>
      <c r="AT24" s="1176"/>
      <c r="AU24" s="1176"/>
      <c r="AV24" s="1176"/>
      <c r="AW24" s="1176"/>
      <c r="AX24" s="1177"/>
      <c r="AY24" s="1187"/>
    </row>
    <row r="25" spans="1:51" s="991" customFormat="1" outlineLevel="1" x14ac:dyDescent="0.25">
      <c r="A25" s="982">
        <v>1</v>
      </c>
      <c r="B25" s="983" t="s">
        <v>1468</v>
      </c>
      <c r="C25" s="982"/>
      <c r="D25" s="982" t="str">
        <f>B24</f>
        <v>(ii) Yet to be submitted to MERC</v>
      </c>
      <c r="E25" s="984"/>
      <c r="F25" s="985"/>
      <c r="G25" s="986"/>
      <c r="H25" s="986"/>
      <c r="I25" s="987"/>
      <c r="J25" s="987"/>
      <c r="K25" s="988"/>
      <c r="L25" s="987"/>
      <c r="M25" s="987"/>
      <c r="N25" s="987"/>
      <c r="O25" s="987"/>
      <c r="P25" s="1188"/>
      <c r="Q25" s="1188"/>
      <c r="R25" s="1188"/>
      <c r="S25" s="1188"/>
      <c r="T25" s="1189">
        <f t="shared" si="1"/>
        <v>0</v>
      </c>
      <c r="U25" s="1188"/>
      <c r="V25" s="1188"/>
      <c r="W25" s="1188"/>
      <c r="X25" s="1188"/>
      <c r="Y25" s="1188"/>
      <c r="Z25" s="1188"/>
      <c r="AA25" s="1188"/>
      <c r="AB25" s="1188"/>
      <c r="AC25" s="989"/>
      <c r="AD25" s="1190"/>
      <c r="AE25" s="1190"/>
      <c r="AF25" s="1190"/>
      <c r="AG25" s="1190"/>
      <c r="AH25" s="1190"/>
      <c r="AI25" s="1190"/>
      <c r="AJ25" s="1188"/>
      <c r="AK25" s="1188"/>
      <c r="AL25" s="1188"/>
      <c r="AM25" s="1188"/>
      <c r="AN25" s="1189">
        <f t="shared" si="2"/>
        <v>0</v>
      </c>
      <c r="AO25" s="1188"/>
      <c r="AP25" s="1188"/>
      <c r="AQ25" s="1188"/>
      <c r="AR25" s="1188"/>
      <c r="AS25" s="1188"/>
      <c r="AT25" s="1188"/>
      <c r="AU25" s="1188"/>
      <c r="AV25" s="1188"/>
      <c r="AW25" s="1188"/>
      <c r="AX25" s="987"/>
      <c r="AY25" s="990"/>
    </row>
    <row r="26" spans="1:51" s="991" customFormat="1" ht="43.5" outlineLevel="1" x14ac:dyDescent="0.25">
      <c r="A26" s="992">
        <v>1.6</v>
      </c>
      <c r="B26" s="993" t="s">
        <v>1469</v>
      </c>
      <c r="C26" s="994"/>
      <c r="D26" s="992"/>
      <c r="E26" s="995"/>
      <c r="F26" s="996"/>
      <c r="G26" s="997">
        <v>6.74</v>
      </c>
      <c r="H26" s="997"/>
      <c r="I26" s="987"/>
      <c r="J26" s="987"/>
      <c r="K26" s="988"/>
      <c r="L26" s="987"/>
      <c r="M26" s="987"/>
      <c r="N26" s="987"/>
      <c r="O26" s="1191" t="s">
        <v>1498</v>
      </c>
      <c r="P26" s="1192"/>
      <c r="Q26" s="1193"/>
      <c r="R26" s="1193"/>
      <c r="S26" s="1193"/>
      <c r="T26" s="1189">
        <f t="shared" si="1"/>
        <v>0</v>
      </c>
      <c r="U26" s="1193"/>
      <c r="V26" s="1193"/>
      <c r="W26" s="1193"/>
      <c r="X26" s="997">
        <v>6.74</v>
      </c>
      <c r="Y26" s="1193"/>
      <c r="Z26" s="1193"/>
      <c r="AA26" s="1193"/>
      <c r="AB26" s="1193"/>
      <c r="AC26" s="989"/>
      <c r="AD26" s="1190"/>
      <c r="AE26" s="1190"/>
      <c r="AF26" s="1190"/>
      <c r="AG26" s="1190"/>
      <c r="AH26" s="1190"/>
      <c r="AI26" s="1190"/>
      <c r="AJ26" s="1192"/>
      <c r="AK26" s="1194"/>
      <c r="AL26" s="1194"/>
      <c r="AM26" s="1194"/>
      <c r="AN26" s="1189">
        <f t="shared" si="2"/>
        <v>0</v>
      </c>
      <c r="AO26" s="1194"/>
      <c r="AP26" s="1194"/>
      <c r="AQ26" s="1194"/>
      <c r="AR26" s="997">
        <v>6.74</v>
      </c>
      <c r="AS26" s="1193"/>
      <c r="AT26" s="1193"/>
      <c r="AU26" s="1193"/>
      <c r="AV26" s="1193"/>
      <c r="AW26" s="1194"/>
      <c r="AX26" s="987"/>
      <c r="AY26" s="998"/>
    </row>
    <row r="27" spans="1:51" s="991" customFormat="1" outlineLevel="1" x14ac:dyDescent="0.25">
      <c r="A27" s="982">
        <v>2</v>
      </c>
      <c r="B27" s="983" t="s">
        <v>1470</v>
      </c>
      <c r="C27" s="982"/>
      <c r="D27" s="982"/>
      <c r="E27" s="984"/>
      <c r="F27" s="985"/>
      <c r="G27" s="986"/>
      <c r="H27" s="986"/>
      <c r="I27" s="987"/>
      <c r="J27" s="987"/>
      <c r="K27" s="988"/>
      <c r="L27" s="987"/>
      <c r="M27" s="987"/>
      <c r="N27" s="987"/>
      <c r="O27" s="961"/>
      <c r="P27" s="1188"/>
      <c r="Q27" s="1188"/>
      <c r="R27" s="1188"/>
      <c r="S27" s="1188"/>
      <c r="T27" s="1189">
        <f t="shared" si="1"/>
        <v>0</v>
      </c>
      <c r="U27" s="1188"/>
      <c r="V27" s="1188"/>
      <c r="W27" s="1188"/>
      <c r="X27" s="1188"/>
      <c r="Y27" s="1188"/>
      <c r="Z27" s="1188"/>
      <c r="AA27" s="1188"/>
      <c r="AB27" s="1188"/>
      <c r="AC27" s="989"/>
      <c r="AD27" s="1190"/>
      <c r="AE27" s="1190"/>
      <c r="AF27" s="1190"/>
      <c r="AG27" s="1190"/>
      <c r="AH27" s="1190"/>
      <c r="AI27" s="1190"/>
      <c r="AJ27" s="1188"/>
      <c r="AK27" s="1188"/>
      <c r="AL27" s="1188"/>
      <c r="AM27" s="1188"/>
      <c r="AN27" s="1189">
        <f t="shared" si="2"/>
        <v>0</v>
      </c>
      <c r="AO27" s="1188"/>
      <c r="AP27" s="1188"/>
      <c r="AQ27" s="1188"/>
      <c r="AR27" s="1188"/>
      <c r="AS27" s="1188"/>
      <c r="AT27" s="1188"/>
      <c r="AU27" s="1188"/>
      <c r="AV27" s="1188"/>
      <c r="AW27" s="1188"/>
      <c r="AX27" s="987"/>
      <c r="AY27" s="990"/>
    </row>
    <row r="28" spans="1:51" s="991" customFormat="1" ht="58" outlineLevel="1" x14ac:dyDescent="0.25">
      <c r="A28" s="992">
        <v>2.1</v>
      </c>
      <c r="B28" s="993" t="s">
        <v>1471</v>
      </c>
      <c r="C28" s="994"/>
      <c r="D28" s="992"/>
      <c r="E28" s="995"/>
      <c r="F28" s="996"/>
      <c r="G28" s="997">
        <v>2</v>
      </c>
      <c r="H28" s="997"/>
      <c r="I28" s="987"/>
      <c r="J28" s="987"/>
      <c r="K28" s="988"/>
      <c r="L28" s="987"/>
      <c r="M28" s="987"/>
      <c r="N28" s="987"/>
      <c r="O28" s="1191" t="s">
        <v>1499</v>
      </c>
      <c r="P28" s="1192"/>
      <c r="Q28" s="1193"/>
      <c r="R28" s="1193"/>
      <c r="S28" s="1193"/>
      <c r="T28" s="1189">
        <f t="shared" si="1"/>
        <v>0</v>
      </c>
      <c r="U28" s="1193"/>
      <c r="V28" s="1193"/>
      <c r="W28" s="1193"/>
      <c r="X28" s="1193"/>
      <c r="Y28" s="1193"/>
      <c r="Z28" s="997">
        <v>2</v>
      </c>
      <c r="AA28" s="1193"/>
      <c r="AB28" s="1193"/>
      <c r="AC28" s="989"/>
      <c r="AD28" s="1190"/>
      <c r="AE28" s="1190"/>
      <c r="AF28" s="1190"/>
      <c r="AG28" s="1190"/>
      <c r="AH28" s="1190"/>
      <c r="AI28" s="1190"/>
      <c r="AJ28" s="1192"/>
      <c r="AK28" s="1194"/>
      <c r="AL28" s="1194"/>
      <c r="AM28" s="1194"/>
      <c r="AN28" s="1189">
        <f t="shared" si="2"/>
        <v>0</v>
      </c>
      <c r="AO28" s="1194"/>
      <c r="AP28" s="1194"/>
      <c r="AQ28" s="1194"/>
      <c r="AR28" s="1193"/>
      <c r="AS28" s="1193"/>
      <c r="AT28" s="997">
        <v>2</v>
      </c>
      <c r="AU28" s="1193"/>
      <c r="AV28" s="1193"/>
      <c r="AW28" s="1194"/>
      <c r="AX28" s="987"/>
      <c r="AY28" s="998"/>
    </row>
    <row r="29" spans="1:51" s="991" customFormat="1" outlineLevel="1" x14ac:dyDescent="0.25">
      <c r="A29" s="999">
        <v>3</v>
      </c>
      <c r="B29" s="983" t="s">
        <v>1472</v>
      </c>
      <c r="C29" s="994"/>
      <c r="D29" s="992"/>
      <c r="E29" s="995"/>
      <c r="F29" s="996"/>
      <c r="G29" s="997"/>
      <c r="H29" s="997"/>
      <c r="I29" s="987"/>
      <c r="J29" s="987"/>
      <c r="K29" s="988"/>
      <c r="L29" s="987"/>
      <c r="M29" s="987"/>
      <c r="N29" s="987"/>
      <c r="O29" s="972"/>
      <c r="P29" s="1192"/>
      <c r="Q29" s="1193"/>
      <c r="R29" s="1193"/>
      <c r="S29" s="1193"/>
      <c r="T29" s="1189">
        <f t="shared" si="1"/>
        <v>0</v>
      </c>
      <c r="U29" s="1193"/>
      <c r="V29" s="1193"/>
      <c r="W29" s="1193"/>
      <c r="X29" s="1193"/>
      <c r="Y29" s="1193"/>
      <c r="Z29" s="1193"/>
      <c r="AA29" s="1193"/>
      <c r="AB29" s="1193"/>
      <c r="AC29" s="989"/>
      <c r="AD29" s="1190"/>
      <c r="AE29" s="1190"/>
      <c r="AF29" s="1190"/>
      <c r="AG29" s="1190"/>
      <c r="AH29" s="1190"/>
      <c r="AI29" s="1190"/>
      <c r="AJ29" s="1192"/>
      <c r="AK29" s="1194"/>
      <c r="AL29" s="1194"/>
      <c r="AM29" s="1194"/>
      <c r="AN29" s="1189">
        <f t="shared" si="2"/>
        <v>0</v>
      </c>
      <c r="AO29" s="1194"/>
      <c r="AP29" s="1194"/>
      <c r="AQ29" s="1194"/>
      <c r="AR29" s="1193"/>
      <c r="AS29" s="1193"/>
      <c r="AT29" s="1193"/>
      <c r="AU29" s="1193"/>
      <c r="AV29" s="1193"/>
      <c r="AW29" s="1194"/>
      <c r="AX29" s="987"/>
      <c r="AY29" s="998"/>
    </row>
    <row r="30" spans="1:51" s="991" customFormat="1" ht="29" outlineLevel="1" x14ac:dyDescent="0.25">
      <c r="A30" s="992">
        <v>3.1</v>
      </c>
      <c r="B30" s="993" t="s">
        <v>1473</v>
      </c>
      <c r="C30" s="994"/>
      <c r="D30" s="992"/>
      <c r="E30" s="995"/>
      <c r="F30" s="996"/>
      <c r="G30" s="997">
        <v>16.66</v>
      </c>
      <c r="H30" s="997"/>
      <c r="I30" s="987"/>
      <c r="J30" s="987"/>
      <c r="K30" s="988"/>
      <c r="L30" s="987"/>
      <c r="M30" s="987"/>
      <c r="N30" s="987"/>
      <c r="O30" s="1191" t="s">
        <v>895</v>
      </c>
      <c r="P30" s="1192"/>
      <c r="Q30" s="1193"/>
      <c r="R30" s="1193"/>
      <c r="S30" s="1193"/>
      <c r="T30" s="1189">
        <f t="shared" si="1"/>
        <v>0</v>
      </c>
      <c r="U30" s="1193"/>
      <c r="V30" s="1193"/>
      <c r="W30" s="1193"/>
      <c r="X30" s="1193"/>
      <c r="Y30" s="1193"/>
      <c r="Z30" s="1193"/>
      <c r="AA30" s="997">
        <v>16.66</v>
      </c>
      <c r="AB30" s="1193"/>
      <c r="AC30" s="989"/>
      <c r="AD30" s="1190"/>
      <c r="AE30" s="1190"/>
      <c r="AF30" s="1190"/>
      <c r="AG30" s="1190"/>
      <c r="AH30" s="1190"/>
      <c r="AI30" s="1190"/>
      <c r="AJ30" s="1192"/>
      <c r="AK30" s="1194"/>
      <c r="AL30" s="1194"/>
      <c r="AM30" s="1194"/>
      <c r="AN30" s="1189">
        <f t="shared" si="2"/>
        <v>0</v>
      </c>
      <c r="AO30" s="1194"/>
      <c r="AP30" s="1194"/>
      <c r="AQ30" s="1194"/>
      <c r="AR30" s="1193"/>
      <c r="AS30" s="1193"/>
      <c r="AT30" s="1193"/>
      <c r="AU30" s="997">
        <v>16.66</v>
      </c>
      <c r="AV30" s="1193"/>
      <c r="AW30" s="1194"/>
      <c r="AX30" s="987"/>
      <c r="AY30" s="998"/>
    </row>
    <row r="31" spans="1:51" x14ac:dyDescent="0.25">
      <c r="A31" s="1103"/>
      <c r="B31" s="1108"/>
      <c r="C31" s="1169"/>
      <c r="D31" s="1103"/>
      <c r="E31" s="1170"/>
      <c r="F31" s="980"/>
      <c r="G31" s="1000"/>
      <c r="H31" s="1000"/>
      <c r="I31" s="987"/>
      <c r="J31" s="987"/>
      <c r="K31" s="988"/>
      <c r="L31" s="987"/>
      <c r="M31" s="987"/>
      <c r="N31" s="987"/>
      <c r="O31" s="987"/>
      <c r="P31" s="1195"/>
      <c r="Q31" s="1196"/>
      <c r="R31" s="1196"/>
      <c r="S31" s="1196"/>
      <c r="T31" s="1189">
        <f t="shared" si="1"/>
        <v>0</v>
      </c>
      <c r="U31" s="1197"/>
      <c r="V31" s="1197"/>
      <c r="W31" s="1197"/>
      <c r="X31" s="1197"/>
      <c r="Y31" s="1197"/>
      <c r="Z31" s="1197"/>
      <c r="AA31" s="1197"/>
      <c r="AB31" s="1197"/>
      <c r="AC31" s="1198"/>
      <c r="AD31" s="1199"/>
      <c r="AE31" s="1199"/>
      <c r="AF31" s="1199"/>
      <c r="AG31" s="1200"/>
      <c r="AH31" s="1200"/>
      <c r="AI31" s="1200"/>
      <c r="AJ31" s="1195"/>
      <c r="AK31" s="1201"/>
      <c r="AL31" s="1201"/>
      <c r="AM31" s="1201"/>
      <c r="AN31" s="1189">
        <f t="shared" si="2"/>
        <v>0</v>
      </c>
      <c r="AO31" s="1202"/>
      <c r="AP31" s="1202"/>
      <c r="AQ31" s="1202"/>
      <c r="AR31" s="1197"/>
      <c r="AS31" s="1197"/>
      <c r="AT31" s="1197"/>
      <c r="AU31" s="1197"/>
      <c r="AV31" s="1197"/>
      <c r="AW31" s="1202"/>
      <c r="AX31" s="1001"/>
      <c r="AY31" s="1203"/>
    </row>
    <row r="32" spans="1:51" x14ac:dyDescent="0.25">
      <c r="A32" s="978"/>
      <c r="B32" s="981"/>
      <c r="C32" s="978"/>
      <c r="D32" s="978"/>
      <c r="E32" s="979"/>
      <c r="F32" s="980"/>
      <c r="G32" s="981"/>
      <c r="H32" s="981"/>
      <c r="I32" s="987"/>
      <c r="J32" s="987"/>
      <c r="K32" s="988"/>
      <c r="L32" s="987"/>
      <c r="M32" s="987"/>
      <c r="N32" s="987"/>
      <c r="O32" s="987"/>
      <c r="P32" s="1195"/>
      <c r="Q32" s="1196"/>
      <c r="R32" s="1196"/>
      <c r="S32" s="1196"/>
      <c r="T32" s="1189">
        <f t="shared" si="1"/>
        <v>0</v>
      </c>
      <c r="U32" s="1204"/>
      <c r="V32" s="1204"/>
      <c r="W32" s="1204"/>
      <c r="X32" s="1204"/>
      <c r="Y32" s="1204"/>
      <c r="Z32" s="1204"/>
      <c r="AA32" s="1204"/>
      <c r="AB32" s="1204"/>
      <c r="AC32" s="1198"/>
      <c r="AD32" s="1199"/>
      <c r="AE32" s="1199"/>
      <c r="AF32" s="1199"/>
      <c r="AG32" s="1205"/>
      <c r="AH32" s="1205"/>
      <c r="AI32" s="1205"/>
      <c r="AJ32" s="1195"/>
      <c r="AK32" s="1201"/>
      <c r="AL32" s="1201"/>
      <c r="AM32" s="1201"/>
      <c r="AN32" s="1189">
        <f t="shared" si="2"/>
        <v>0</v>
      </c>
      <c r="AO32" s="1206"/>
      <c r="AP32" s="1206"/>
      <c r="AQ32" s="1206"/>
      <c r="AR32" s="1197"/>
      <c r="AS32" s="1197"/>
      <c r="AT32" s="1197"/>
      <c r="AU32" s="1197"/>
      <c r="AV32" s="1197"/>
      <c r="AW32" s="1206"/>
      <c r="AX32" s="1002"/>
      <c r="AY32" s="1003"/>
    </row>
    <row r="33" spans="1:51" x14ac:dyDescent="0.25">
      <c r="A33" s="978"/>
      <c r="B33" s="956" t="s">
        <v>925</v>
      </c>
      <c r="C33" s="978"/>
      <c r="D33" s="978"/>
      <c r="E33" s="979"/>
      <c r="F33" s="980"/>
      <c r="G33" s="981"/>
      <c r="H33" s="981"/>
      <c r="I33" s="987"/>
      <c r="J33" s="987"/>
      <c r="K33" s="988"/>
      <c r="L33" s="987"/>
      <c r="M33" s="987"/>
      <c r="N33" s="987"/>
      <c r="O33" s="987"/>
      <c r="P33" s="1195"/>
      <c r="Q33" s="1196"/>
      <c r="R33" s="1196"/>
      <c r="S33" s="1196"/>
      <c r="T33" s="1189">
        <f t="shared" si="1"/>
        <v>0</v>
      </c>
      <c r="U33" s="1204"/>
      <c r="V33" s="1204"/>
      <c r="W33" s="1204"/>
      <c r="X33" s="1204"/>
      <c r="Y33" s="1204"/>
      <c r="Z33" s="1204"/>
      <c r="AA33" s="1204"/>
      <c r="AB33" s="1204"/>
      <c r="AC33" s="1198"/>
      <c r="AD33" s="1199"/>
      <c r="AE33" s="1199"/>
      <c r="AF33" s="1199"/>
      <c r="AG33" s="1205"/>
      <c r="AH33" s="1205"/>
      <c r="AI33" s="1205"/>
      <c r="AJ33" s="1195"/>
      <c r="AK33" s="1201"/>
      <c r="AL33" s="1201"/>
      <c r="AM33" s="1201"/>
      <c r="AN33" s="1189">
        <f t="shared" si="2"/>
        <v>0</v>
      </c>
      <c r="AO33" s="1206"/>
      <c r="AP33" s="1206"/>
      <c r="AQ33" s="1206"/>
      <c r="AR33" s="1206"/>
      <c r="AS33" s="1206"/>
      <c r="AT33" s="1206"/>
      <c r="AU33" s="1206"/>
      <c r="AV33" s="1206"/>
      <c r="AW33" s="1206"/>
      <c r="AX33" s="1002"/>
      <c r="AY33" s="1003"/>
    </row>
    <row r="34" spans="1:51" outlineLevel="1" x14ac:dyDescent="0.25">
      <c r="A34" s="1103">
        <v>1</v>
      </c>
      <c r="B34" s="1109" t="s">
        <v>926</v>
      </c>
      <c r="C34" s="1169" t="s">
        <v>905</v>
      </c>
      <c r="D34" s="1103" t="s">
        <v>909</v>
      </c>
      <c r="E34" s="1170"/>
      <c r="F34" s="980"/>
      <c r="G34" s="1000"/>
      <c r="H34" s="1000"/>
      <c r="I34" s="961"/>
      <c r="J34" s="961"/>
      <c r="K34" s="1004"/>
      <c r="L34" s="961"/>
      <c r="M34" s="961"/>
      <c r="N34" s="961"/>
      <c r="O34" s="1394" t="s">
        <v>1474</v>
      </c>
      <c r="P34" s="1166"/>
      <c r="Q34" s="1167">
        <v>0</v>
      </c>
      <c r="R34" s="1167">
        <v>0.184188986</v>
      </c>
      <c r="S34" s="1167">
        <v>1.6562631000000001E-2</v>
      </c>
      <c r="T34" s="1150">
        <f t="shared" si="1"/>
        <v>0.20075161699999999</v>
      </c>
      <c r="U34" s="1183"/>
      <c r="V34" s="1183"/>
      <c r="W34" s="1183"/>
      <c r="X34" s="1183"/>
      <c r="Y34" s="1183"/>
      <c r="Z34" s="1183"/>
      <c r="AA34" s="1183"/>
      <c r="AB34" s="1183"/>
      <c r="AC34" s="1152"/>
      <c r="AD34" s="1152">
        <v>1</v>
      </c>
      <c r="AE34" s="1152">
        <v>1</v>
      </c>
      <c r="AF34" s="1152">
        <v>1</v>
      </c>
      <c r="AG34" s="1184"/>
      <c r="AH34" s="1184"/>
      <c r="AI34" s="1184"/>
      <c r="AJ34" s="1166"/>
      <c r="AK34" s="1168">
        <v>0</v>
      </c>
      <c r="AL34" s="1168">
        <v>0.184188986</v>
      </c>
      <c r="AM34" s="1168">
        <v>1.6562631000000001E-2</v>
      </c>
      <c r="AN34" s="1150">
        <f t="shared" si="2"/>
        <v>0.20075161699999999</v>
      </c>
      <c r="AO34" s="1186"/>
      <c r="AP34" s="1186"/>
      <c r="AQ34" s="1186"/>
      <c r="AR34" s="1186"/>
      <c r="AS34" s="1186"/>
      <c r="AT34" s="1186"/>
      <c r="AU34" s="1186"/>
      <c r="AV34" s="1186"/>
      <c r="AW34" s="1186"/>
      <c r="AX34" s="976"/>
      <c r="AY34" s="1181" t="s">
        <v>906</v>
      </c>
    </row>
    <row r="35" spans="1:51" outlineLevel="1" x14ac:dyDescent="0.25">
      <c r="A35" s="1103">
        <v>2</v>
      </c>
      <c r="B35" s="1109" t="s">
        <v>927</v>
      </c>
      <c r="C35" s="1169" t="s">
        <v>905</v>
      </c>
      <c r="D35" s="1103" t="s">
        <v>909</v>
      </c>
      <c r="E35" s="1170"/>
      <c r="F35" s="980"/>
      <c r="G35" s="1000"/>
      <c r="H35" s="1000"/>
      <c r="I35" s="961"/>
      <c r="J35" s="961"/>
      <c r="K35" s="1004"/>
      <c r="L35" s="961"/>
      <c r="M35" s="961"/>
      <c r="N35" s="961"/>
      <c r="O35" s="1395"/>
      <c r="P35" s="1166"/>
      <c r="Q35" s="1167">
        <v>8.4278980000000014E-3</v>
      </c>
      <c r="R35" s="1167">
        <v>9.9999800000000003E-3</v>
      </c>
      <c r="S35" s="1167">
        <v>2.3293798000000001E-2</v>
      </c>
      <c r="T35" s="1150">
        <f t="shared" si="1"/>
        <v>4.1721675999999999E-2</v>
      </c>
      <c r="U35" s="1183"/>
      <c r="V35" s="1183">
        <v>2.5250000000000002E-2</v>
      </c>
      <c r="W35" s="1183"/>
      <c r="X35" s="1183"/>
      <c r="Y35" s="1183"/>
      <c r="Z35" s="1183"/>
      <c r="AA35" s="1183"/>
      <c r="AB35" s="1183"/>
      <c r="AC35" s="1152"/>
      <c r="AD35" s="1152">
        <v>1</v>
      </c>
      <c r="AE35" s="1152">
        <v>1</v>
      </c>
      <c r="AF35" s="1152">
        <v>1</v>
      </c>
      <c r="AG35" s="1184"/>
      <c r="AH35" s="1185">
        <v>1</v>
      </c>
      <c r="AI35" s="1184"/>
      <c r="AJ35" s="1166"/>
      <c r="AK35" s="1168">
        <v>8.4278980000000014E-3</v>
      </c>
      <c r="AL35" s="1168">
        <v>9.9999800000000003E-3</v>
      </c>
      <c r="AM35" s="1168">
        <v>2.3293798000000001E-2</v>
      </c>
      <c r="AN35" s="1150">
        <f t="shared" si="2"/>
        <v>4.1721675999999999E-2</v>
      </c>
      <c r="AO35" s="1186"/>
      <c r="AP35" s="1186">
        <v>2.5250000000000002E-2</v>
      </c>
      <c r="AQ35" s="1186"/>
      <c r="AR35" s="1186"/>
      <c r="AS35" s="1186"/>
      <c r="AT35" s="1186"/>
      <c r="AU35" s="1186"/>
      <c r="AV35" s="1186"/>
      <c r="AW35" s="1186"/>
      <c r="AX35" s="976"/>
      <c r="AY35" s="1181" t="s">
        <v>906</v>
      </c>
    </row>
    <row r="36" spans="1:51" outlineLevel="1" x14ac:dyDescent="0.25">
      <c r="A36" s="1103">
        <v>3</v>
      </c>
      <c r="B36" s="1109" t="s">
        <v>928</v>
      </c>
      <c r="C36" s="1169" t="s">
        <v>905</v>
      </c>
      <c r="D36" s="1103" t="s">
        <v>909</v>
      </c>
      <c r="E36" s="1170"/>
      <c r="F36" s="980"/>
      <c r="G36" s="1000"/>
      <c r="H36" s="1000"/>
      <c r="I36" s="961"/>
      <c r="J36" s="961"/>
      <c r="K36" s="1004"/>
      <c r="L36" s="961"/>
      <c r="M36" s="961"/>
      <c r="N36" s="961"/>
      <c r="O36" s="1396"/>
      <c r="P36" s="1166"/>
      <c r="Q36" s="1167">
        <v>8.4999999999999995E-4</v>
      </c>
      <c r="R36" s="1167">
        <v>6.3949899999999997E-4</v>
      </c>
      <c r="S36" s="1167">
        <v>0</v>
      </c>
      <c r="T36" s="1150">
        <f t="shared" si="1"/>
        <v>1.489499E-3</v>
      </c>
      <c r="U36" s="1183"/>
      <c r="V36" s="1183"/>
      <c r="W36" s="1183"/>
      <c r="X36" s="1183"/>
      <c r="Y36" s="1183"/>
      <c r="Z36" s="1183"/>
      <c r="AA36" s="1183"/>
      <c r="AB36" s="1183"/>
      <c r="AC36" s="1152"/>
      <c r="AD36" s="1152">
        <v>1</v>
      </c>
      <c r="AE36" s="1152">
        <v>1</v>
      </c>
      <c r="AF36" s="1152">
        <v>1</v>
      </c>
      <c r="AG36" s="1184"/>
      <c r="AH36" s="1184"/>
      <c r="AI36" s="1184"/>
      <c r="AJ36" s="1166"/>
      <c r="AK36" s="1168">
        <v>8.4999999999999995E-4</v>
      </c>
      <c r="AL36" s="1168">
        <v>6.3949899999999997E-4</v>
      </c>
      <c r="AM36" s="1168">
        <v>0</v>
      </c>
      <c r="AN36" s="1150">
        <f t="shared" si="2"/>
        <v>1.489499E-3</v>
      </c>
      <c r="AO36" s="1186"/>
      <c r="AP36" s="1186"/>
      <c r="AQ36" s="1186"/>
      <c r="AR36" s="1186"/>
      <c r="AS36" s="1186"/>
      <c r="AT36" s="1186"/>
      <c r="AU36" s="1186"/>
      <c r="AV36" s="1186"/>
      <c r="AW36" s="1186"/>
      <c r="AX36" s="976"/>
      <c r="AY36" s="1181" t="s">
        <v>906</v>
      </c>
    </row>
    <row r="37" spans="1:51" x14ac:dyDescent="0.25">
      <c r="A37" s="955"/>
      <c r="B37" s="1005" t="s">
        <v>271</v>
      </c>
      <c r="C37" s="955"/>
      <c r="D37" s="955"/>
      <c r="E37" s="954"/>
      <c r="F37" s="959"/>
      <c r="G37" s="1005"/>
      <c r="H37" s="1005"/>
      <c r="I37" s="1005"/>
      <c r="J37" s="1005"/>
      <c r="K37" s="954"/>
      <c r="L37" s="1005"/>
      <c r="M37" s="1005"/>
      <c r="N37" s="1005"/>
      <c r="O37" s="1005"/>
      <c r="P37" s="1207">
        <f t="shared" ref="P37:AB37" si="9">SUM(P10:P36)</f>
        <v>0.100888836</v>
      </c>
      <c r="Q37" s="1208">
        <f t="shared" si="9"/>
        <v>0.42345100500000005</v>
      </c>
      <c r="R37" s="1208">
        <f t="shared" si="9"/>
        <v>0.52567845299999993</v>
      </c>
      <c r="S37" s="1208">
        <f t="shared" si="9"/>
        <v>0.25331842899999996</v>
      </c>
      <c r="T37" s="1208">
        <f t="shared" si="9"/>
        <v>1.3033367230000001</v>
      </c>
      <c r="U37" s="1209">
        <f t="shared" si="9"/>
        <v>0</v>
      </c>
      <c r="V37" s="1209">
        <f t="shared" si="9"/>
        <v>0.17583799999999999</v>
      </c>
      <c r="W37" s="1209">
        <f t="shared" si="9"/>
        <v>0.16755999999999999</v>
      </c>
      <c r="X37" s="1209">
        <f t="shared" si="9"/>
        <v>6.74</v>
      </c>
      <c r="Y37" s="1209">
        <f t="shared" si="9"/>
        <v>0</v>
      </c>
      <c r="Z37" s="1209">
        <f t="shared" si="9"/>
        <v>2</v>
      </c>
      <c r="AA37" s="1209">
        <f t="shared" si="9"/>
        <v>16.66</v>
      </c>
      <c r="AB37" s="1209">
        <f t="shared" si="9"/>
        <v>0</v>
      </c>
      <c r="AC37" s="1210"/>
      <c r="AD37" s="1211"/>
      <c r="AE37" s="1211"/>
      <c r="AF37" s="1211"/>
      <c r="AG37" s="1212"/>
      <c r="AH37" s="1212"/>
      <c r="AI37" s="1212"/>
      <c r="AJ37" s="1212"/>
      <c r="AK37" s="1212"/>
      <c r="AL37" s="1212"/>
      <c r="AM37" s="1212"/>
      <c r="AN37" s="1213">
        <f t="shared" ref="AN37:AV37" si="10">SUM(AN10:AN36)</f>
        <v>1.3033367230000001</v>
      </c>
      <c r="AO37" s="1213">
        <f t="shared" si="10"/>
        <v>0</v>
      </c>
      <c r="AP37" s="1213">
        <f t="shared" si="10"/>
        <v>0.17583799999999999</v>
      </c>
      <c r="AQ37" s="1213">
        <f t="shared" si="10"/>
        <v>0</v>
      </c>
      <c r="AR37" s="1213">
        <f t="shared" si="10"/>
        <v>6.74</v>
      </c>
      <c r="AS37" s="1213">
        <f t="shared" si="10"/>
        <v>0</v>
      </c>
      <c r="AT37" s="1213">
        <f t="shared" si="10"/>
        <v>2</v>
      </c>
      <c r="AU37" s="1213">
        <f t="shared" si="10"/>
        <v>16.66</v>
      </c>
      <c r="AV37" s="1213">
        <f t="shared" si="10"/>
        <v>0</v>
      </c>
      <c r="AW37" s="1213">
        <f>SUM(AW10:AW36)</f>
        <v>0</v>
      </c>
      <c r="AX37" s="1005"/>
      <c r="AY37" s="955"/>
    </row>
    <row r="40" spans="1:51" x14ac:dyDescent="0.25">
      <c r="AK40" s="1214"/>
      <c r="AL40" s="1215"/>
      <c r="AM40" s="1215"/>
      <c r="AN40" s="1215"/>
      <c r="AO40" s="1125">
        <f>SUM(AO34:AO36)</f>
        <v>0</v>
      </c>
      <c r="AP40" s="1125">
        <f>SUM(AP34:AP36)</f>
        <v>2.5250000000000002E-2</v>
      </c>
      <c r="AQ40" s="1125">
        <f>SUM(AQ34:AQ36)</f>
        <v>0</v>
      </c>
    </row>
    <row r="55" spans="16:36" x14ac:dyDescent="0.25">
      <c r="P55" s="1120">
        <v>1.1579071000000001</v>
      </c>
    </row>
    <row r="56" spans="16:36" x14ac:dyDescent="0.25">
      <c r="P56" s="1120">
        <v>0.27249859999999998</v>
      </c>
    </row>
    <row r="57" spans="16:36" x14ac:dyDescent="0.25">
      <c r="P57" s="1120">
        <v>7.7792E-2</v>
      </c>
    </row>
    <row r="58" spans="16:36" x14ac:dyDescent="0.25">
      <c r="P58" s="1120">
        <v>0.20473749999999999</v>
      </c>
    </row>
    <row r="59" spans="16:36" x14ac:dyDescent="0.25">
      <c r="P59" s="1120">
        <v>0.25037999999999999</v>
      </c>
    </row>
    <row r="60" spans="16:36" x14ac:dyDescent="0.25">
      <c r="P60" s="1120">
        <v>0</v>
      </c>
    </row>
    <row r="61" spans="16:36" x14ac:dyDescent="0.25">
      <c r="P61" s="1120">
        <v>0.39749400000000001</v>
      </c>
    </row>
    <row r="62" spans="16:36" x14ac:dyDescent="0.25">
      <c r="P62" s="1120">
        <f>SUM(P55:P61)</f>
        <v>2.3608092000000003</v>
      </c>
    </row>
    <row r="64" spans="16:36" x14ac:dyDescent="0.25">
      <c r="P64" s="1120">
        <v>0.32486589999999999</v>
      </c>
      <c r="AJ64" s="1124">
        <v>0.32486589999999999</v>
      </c>
    </row>
    <row r="65" spans="16:36" x14ac:dyDescent="0.25">
      <c r="P65" s="1120">
        <v>0.26213160000000002</v>
      </c>
      <c r="AJ65" s="1124">
        <v>0.26213160000000002</v>
      </c>
    </row>
    <row r="66" spans="16:36" x14ac:dyDescent="0.25">
      <c r="P66" s="1120">
        <v>0.1</v>
      </c>
      <c r="AJ66" s="1124">
        <v>0.1</v>
      </c>
    </row>
    <row r="67" spans="16:36" x14ac:dyDescent="0.25">
      <c r="P67" s="1120">
        <v>9.2500499999999999E-2</v>
      </c>
      <c r="AJ67" s="1124">
        <v>9.2500499999999999E-2</v>
      </c>
    </row>
    <row r="68" spans="16:36" x14ac:dyDescent="0.25">
      <c r="P68" s="1120">
        <v>0.3108609</v>
      </c>
      <c r="AJ68" s="1124">
        <v>0.3108609</v>
      </c>
    </row>
    <row r="69" spans="16:36" x14ac:dyDescent="0.25">
      <c r="P69" s="1120">
        <v>0.22553089999999998</v>
      </c>
      <c r="AJ69" s="1124">
        <v>9.6787799999999993E-2</v>
      </c>
    </row>
    <row r="70" spans="16:36" x14ac:dyDescent="0.25">
      <c r="P70" s="1120">
        <f>SUM(P64:P69)</f>
        <v>1.3158897999999999</v>
      </c>
      <c r="AJ70" s="1124">
        <f>SUM(AJ64:AJ69)</f>
        <v>1.1871467</v>
      </c>
    </row>
    <row r="72" spans="16:36" x14ac:dyDescent="0.25">
      <c r="P72" s="1120">
        <v>0.20056550000000001</v>
      </c>
    </row>
    <row r="73" spans="16:36" x14ac:dyDescent="0.25">
      <c r="P73" s="1120">
        <v>0.13371269999999999</v>
      </c>
    </row>
    <row r="74" spans="16:36" x14ac:dyDescent="0.25">
      <c r="P74" s="1120">
        <v>0.18377830000000001</v>
      </c>
    </row>
    <row r="75" spans="16:36" x14ac:dyDescent="0.25">
      <c r="P75" s="1120">
        <v>0.38400000000000001</v>
      </c>
    </row>
    <row r="76" spans="16:36" x14ac:dyDescent="0.25">
      <c r="P76" s="1120">
        <v>0.20725199999999999</v>
      </c>
    </row>
    <row r="77" spans="16:36" x14ac:dyDescent="0.25">
      <c r="P77" s="1120">
        <v>0</v>
      </c>
    </row>
    <row r="78" spans="16:36" x14ac:dyDescent="0.25">
      <c r="P78" s="1120">
        <v>0.33133049999999997</v>
      </c>
    </row>
    <row r="79" spans="16:36" x14ac:dyDescent="0.25">
      <c r="P79" s="1120">
        <f>SUM(P72:P78)</f>
        <v>1.440639</v>
      </c>
    </row>
  </sheetData>
  <mergeCells count="27">
    <mergeCell ref="L4:L6"/>
    <mergeCell ref="A4:A6"/>
    <mergeCell ref="B4:B6"/>
    <mergeCell ref="C4:C6"/>
    <mergeCell ref="D4:D6"/>
    <mergeCell ref="E4:E6"/>
    <mergeCell ref="F4:F6"/>
    <mergeCell ref="G4:G6"/>
    <mergeCell ref="H4:H6"/>
    <mergeCell ref="I4:I6"/>
    <mergeCell ref="J4:J6"/>
    <mergeCell ref="K4:K6"/>
    <mergeCell ref="M4:M6"/>
    <mergeCell ref="N4:N6"/>
    <mergeCell ref="O4:O6"/>
    <mergeCell ref="P4:W4"/>
    <mergeCell ref="AC4:AI4"/>
    <mergeCell ref="O34:O36"/>
    <mergeCell ref="AW4:AW6"/>
    <mergeCell ref="AX4:AX6"/>
    <mergeCell ref="AY4:AY6"/>
    <mergeCell ref="P5:P6"/>
    <mergeCell ref="T5:T6"/>
    <mergeCell ref="AC5:AC6"/>
    <mergeCell ref="AJ5:AJ6"/>
    <mergeCell ref="AN5:AN6"/>
    <mergeCell ref="AJ4:AQ4"/>
  </mergeCells>
  <conditionalFormatting sqref="D15:E17 F15 D19:E21 E11:E13 D34:E36 D18 D10:D14 D31:E31">
    <cfRule type="containsText" dxfId="141" priority="19" operator="containsText" text="DPR not submitted">
      <formula>NOT(ISERROR(SEARCH("DPR not submitted",D10)))</formula>
    </cfRule>
    <cfRule type="containsText" dxfId="140" priority="20" operator="containsText" text="Yet to be approved">
      <formula>NOT(ISERROR(SEARCH("Yet to be approved",D10)))</formula>
    </cfRule>
  </conditionalFormatting>
  <conditionalFormatting sqref="D25:D30 E26 E28:E30">
    <cfRule type="containsText" dxfId="139" priority="1" operator="containsText" text="DPR not submitted">
      <formula>NOT(ISERROR(SEARCH("DPR not submitted",D25)))</formula>
    </cfRule>
    <cfRule type="containsText" dxfId="138" priority="2" operator="containsText" text="Yet to be approved">
      <formula>NOT(ISERROR(SEARCH("Yet to be approved",D25)))</formula>
    </cfRule>
  </conditionalFormatting>
  <dataValidations count="2">
    <dataValidation type="list" allowBlank="1" showInputMessage="1" showErrorMessage="1" sqref="C1:C1048576" xr:uid="{EE2C551E-232D-48F3-9BB1-E2C94B434EE5}">
      <formula1>$AZ$1:$AZ$4</formula1>
    </dataValidation>
    <dataValidation type="list" allowBlank="1" showInputMessage="1" showErrorMessage="1" sqref="AY1:AY1048576" xr:uid="{38AE5729-01C2-46B6-B117-BF03DCDC6CDB}">
      <formula1>$BA$1:$BA$8</formula1>
    </dataValidation>
  </dataValidations>
  <printOptions horizontalCentered="1"/>
  <pageMargins left="0.23622047244094491" right="0" top="0.82677165354330717" bottom="0.23622047244094491" header="0.23622047244094491" footer="0.23622047244094491"/>
  <pageSetup paperSize="9" scale="55" pageOrder="overThenDown" orientation="landscape" r:id="rId1"/>
  <headerFooter alignWithMargins="0">
    <oddHeader>Page &amp;P&amp;R&amp;F</oddHeader>
  </headerFooter>
  <colBreaks count="2" manualBreakCount="2">
    <brk id="15" max="64" man="1"/>
    <brk id="35" max="64" man="1"/>
  </colBreaks>
  <extLst>
    <ext xmlns:x14="http://schemas.microsoft.com/office/spreadsheetml/2009/9/main" uri="{78C0D931-6437-407d-A8EE-F0AAD7539E65}">
      <x14:conditionalFormattings>
        <x14:conditionalFormatting xmlns:xm="http://schemas.microsoft.com/office/excel/2006/main">
          <x14:cfRule type="containsText" priority="11" operator="containsText" id="{B1612682-CD89-4DFA-83BD-060CDE8CD62E}">
            <xm:f>NOT(ISERROR(SEARCH($BA$8,AY1)))</xm:f>
            <xm:f>$BA$8</xm:f>
            <x14:dxf>
              <font>
                <b val="0"/>
                <i/>
                <color rgb="FFFF0000"/>
              </font>
              <fill>
                <patternFill patternType="none">
                  <bgColor auto="1"/>
                </patternFill>
              </fill>
            </x14:dxf>
          </x14:cfRule>
          <x14:cfRule type="containsText" priority="12" operator="containsText" id="{BF9781BE-293D-4F58-A130-D63180CC42ED}">
            <xm:f>NOT(ISERROR(SEARCH($BA$7,AY1)))</xm:f>
            <xm:f>$BA$7</xm:f>
            <x14:dxf>
              <fill>
                <patternFill>
                  <bgColor theme="0" tint="-0.34998626667073579"/>
                </patternFill>
              </fill>
            </x14:dxf>
          </x14:cfRule>
          <x14:cfRule type="containsText" priority="13" operator="containsText" id="{A59BA49E-B9B9-409D-B9E4-776E23D1EA6D}">
            <xm:f>NOT(ISERROR(SEARCH($BA$6,AY1)))</xm:f>
            <xm:f>$BA$6</xm:f>
            <x14:dxf>
              <font>
                <color rgb="FF9C0006"/>
              </font>
              <fill>
                <patternFill>
                  <bgColor rgb="FFFFC7CE"/>
                </patternFill>
              </fill>
            </x14:dxf>
          </x14:cfRule>
          <x14:cfRule type="containsText" priority="14" operator="containsText" id="{07A6C507-ACA0-4A8F-89A4-29D8C85A0ACF}">
            <xm:f>NOT(ISERROR(SEARCH($BA$5,AY1)))</xm:f>
            <xm:f>$BA$5</xm:f>
            <x14:dxf>
              <font>
                <color rgb="FF9C0006"/>
              </font>
              <fill>
                <patternFill>
                  <bgColor rgb="FFFFC7CE"/>
                </patternFill>
              </fill>
            </x14:dxf>
          </x14:cfRule>
          <x14:cfRule type="containsText" priority="15" operator="containsText" id="{513B41BA-149D-4B6B-953C-847B539804B3}">
            <xm:f>NOT(ISERROR(SEARCH($BA$4,AY1)))</xm:f>
            <xm:f>$BA$4</xm:f>
            <x14:dxf>
              <font>
                <color rgb="FF006100"/>
              </font>
              <fill>
                <patternFill>
                  <bgColor rgb="FFC6EFCE"/>
                </patternFill>
              </fill>
            </x14:dxf>
          </x14:cfRule>
          <x14:cfRule type="containsText" priority="16" operator="containsText" id="{85C08774-1E0B-4C4B-907F-434D907C94FC}">
            <xm:f>NOT(ISERROR(SEARCH($BA$3,AY1)))</xm:f>
            <xm:f>$BA$3</xm:f>
            <x14:dxf>
              <font>
                <color rgb="FF00B050"/>
              </font>
            </x14:dxf>
          </x14:cfRule>
          <x14:cfRule type="containsText" priority="17" operator="containsText" id="{78C15B7F-9278-44CE-8385-D995B8A90F6C}">
            <xm:f>NOT(ISERROR(SEARCH($BA$2,AY1)))</xm:f>
            <xm:f>$BA$2</xm:f>
            <x14:dxf>
              <font>
                <color rgb="FF9C6500"/>
              </font>
              <fill>
                <patternFill>
                  <bgColor rgb="FFFFEB9C"/>
                </patternFill>
              </fill>
            </x14:dxf>
          </x14:cfRule>
          <x14:cfRule type="containsText" priority="18" operator="containsText" id="{9F900567-33A7-4B32-8256-2F0AECBC9A31}">
            <xm:f>NOT(ISERROR(SEARCH($BA$1,AY1)))</xm:f>
            <xm:f>$BA$1</xm:f>
            <x14:dxf>
              <font>
                <color rgb="FF00B0F0"/>
              </font>
            </x14:dxf>
          </x14:cfRule>
          <xm:sqref>AY1:AY9 AY37:AY1048576</xm:sqref>
        </x14:conditionalFormatting>
        <x14:conditionalFormatting xmlns:xm="http://schemas.microsoft.com/office/excel/2006/main">
          <x14:cfRule type="containsText" priority="3" operator="containsText" id="{8D3F3FF5-0C48-45D4-B108-0709B5410467}">
            <xm:f>NOT(ISERROR(SEARCH($BA$8,AY10)))</xm:f>
            <xm:f>$BA$8</xm:f>
            <x14:dxf>
              <font>
                <b val="0"/>
                <i/>
                <color rgb="FFFF0000"/>
              </font>
              <fill>
                <patternFill patternType="none">
                  <bgColor auto="1"/>
                </patternFill>
              </fill>
            </x14:dxf>
          </x14:cfRule>
          <x14:cfRule type="containsText" priority="4" operator="containsText" id="{31E360CC-94CB-47E1-9110-F143D60C6FCF}">
            <xm:f>NOT(ISERROR(SEARCH($BA$7,AY10)))</xm:f>
            <xm:f>$BA$7</xm:f>
            <x14:dxf>
              <fill>
                <patternFill>
                  <bgColor rgb="FFA6A6A6"/>
                </patternFill>
              </fill>
            </x14:dxf>
          </x14:cfRule>
          <x14:cfRule type="containsText" priority="5" operator="containsText" id="{8E496CC6-CF6A-48F8-8ED6-321B4C6738A4}">
            <xm:f>NOT(ISERROR(SEARCH($BA$6,AY10)))</xm:f>
            <xm:f>$BA$6</xm:f>
            <x14:dxf>
              <font>
                <color rgb="FF9C0006"/>
              </font>
              <fill>
                <patternFill>
                  <bgColor rgb="FFFFC7CE"/>
                </patternFill>
              </fill>
            </x14:dxf>
          </x14:cfRule>
          <x14:cfRule type="containsText" priority="6" operator="containsText" id="{05FE9F9E-28C0-441E-8036-3FC92F8E6A4F}">
            <xm:f>NOT(ISERROR(SEARCH($BA$5,AY10)))</xm:f>
            <xm:f>$BA$5</xm:f>
            <x14:dxf>
              <font>
                <color rgb="FF9C0006"/>
              </font>
              <fill>
                <patternFill>
                  <bgColor rgb="FFFFC7CE"/>
                </patternFill>
              </fill>
            </x14:dxf>
          </x14:cfRule>
          <x14:cfRule type="containsText" priority="7" operator="containsText" id="{5671AA11-CE07-4F28-BBD5-5AC241CC1021}">
            <xm:f>NOT(ISERROR(SEARCH($BA$4,AY10)))</xm:f>
            <xm:f>$BA$4</xm:f>
            <x14:dxf>
              <font>
                <color rgb="FF006100"/>
              </font>
              <fill>
                <patternFill>
                  <bgColor rgb="FFC6EFCE"/>
                </patternFill>
              </fill>
            </x14:dxf>
          </x14:cfRule>
          <x14:cfRule type="containsText" priority="8" operator="containsText" id="{53CEEBCB-77CE-40FD-86EC-E652C4C0F5B7}">
            <xm:f>NOT(ISERROR(SEARCH($BA$3,AY10)))</xm:f>
            <xm:f>$BA$3</xm:f>
            <x14:dxf>
              <font>
                <color rgb="FF00B050"/>
              </font>
            </x14:dxf>
          </x14:cfRule>
          <x14:cfRule type="containsText" priority="9" operator="containsText" id="{32274041-78A7-4FA0-8CC8-0EE9FDD0B3FC}">
            <xm:f>NOT(ISERROR(SEARCH($BA$2,AY10)))</xm:f>
            <xm:f>$BA$2</xm:f>
            <x14:dxf>
              <font>
                <color rgb="FF9C6500"/>
              </font>
              <fill>
                <patternFill>
                  <bgColor rgb="FFFFEB9C"/>
                </patternFill>
              </fill>
            </x14:dxf>
          </x14:cfRule>
          <x14:cfRule type="containsText" priority="10" operator="containsText" id="{DE06CEE3-CA39-4321-8341-09279905C920}">
            <xm:f>NOT(ISERROR(SEARCH($BA$1,AY10)))</xm:f>
            <xm:f>$BA$1</xm:f>
            <x14:dxf>
              <font>
                <color rgb="FF00B0F0"/>
              </font>
            </x14:dxf>
          </x14:cfRule>
          <xm:sqref>AY10:AY24 AY31:AY36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1"/>
  <sheetViews>
    <sheetView showGridLines="0" view="pageBreakPreview" zoomScale="80" zoomScaleNormal="80" zoomScaleSheetLayoutView="80" workbookViewId="0">
      <pane xSplit="2" ySplit="6" topLeftCell="D7" activePane="bottomRight" state="frozen"/>
      <selection activeCell="N10" sqref="N10:N21"/>
      <selection pane="topRight" activeCell="N10" sqref="N10:N21"/>
      <selection pane="bottomLeft" activeCell="N10" sqref="N10:N21"/>
      <selection pane="bottomRight" activeCell="N10" sqref="A1:XFD1048576"/>
    </sheetView>
  </sheetViews>
  <sheetFormatPr defaultColWidth="9.1796875" defaultRowHeight="14.5" outlineLevelRow="1" x14ac:dyDescent="0.25"/>
  <cols>
    <col min="1" max="1" width="8.26953125" style="535" customWidth="1"/>
    <col min="2" max="2" width="62.54296875" style="536" customWidth="1"/>
    <col min="3" max="3" width="31.81640625" style="1015" customWidth="1"/>
    <col min="4" max="4" width="13.7265625" style="537" customWidth="1"/>
    <col min="5" max="5" width="10.453125" style="1077" customWidth="1"/>
    <col min="6" max="6" width="16.54296875" style="1077" customWidth="1"/>
    <col min="7" max="7" width="13.54296875" style="1077" customWidth="1"/>
    <col min="8" max="8" width="10.453125" style="1077" customWidth="1"/>
    <col min="9" max="9" width="11.453125" style="1077" customWidth="1"/>
    <col min="10" max="10" width="11.81640625" style="1077" customWidth="1"/>
    <col min="11" max="12" width="10.54296875" style="1077" bestFit="1" customWidth="1"/>
    <col min="13" max="13" width="13.1796875" style="1077" customWidth="1"/>
    <col min="14" max="14" width="9.1796875" style="1077" customWidth="1"/>
    <col min="15" max="15" width="17.54296875" style="535" customWidth="1"/>
    <col min="16" max="16" width="18.26953125" style="535" customWidth="1"/>
    <col min="17" max="16384" width="9.1796875" style="535"/>
  </cols>
  <sheetData>
    <row r="1" spans="1:16" x14ac:dyDescent="0.25">
      <c r="C1" s="524" t="s">
        <v>1452</v>
      </c>
    </row>
    <row r="2" spans="1:16" x14ac:dyDescent="0.25">
      <c r="C2" s="1078" t="s">
        <v>889</v>
      </c>
    </row>
    <row r="3" spans="1:16" x14ac:dyDescent="0.25">
      <c r="B3" s="1079" t="s">
        <v>0</v>
      </c>
      <c r="C3" s="1080" t="s">
        <v>653</v>
      </c>
      <c r="D3" s="1081"/>
      <c r="E3" s="1082"/>
      <c r="F3" s="1082"/>
      <c r="G3" s="1082"/>
      <c r="H3" s="1082"/>
      <c r="I3" s="1082"/>
      <c r="J3" s="1083"/>
      <c r="K3" s="1083"/>
      <c r="L3" s="1083"/>
      <c r="M3" s="1084" t="s">
        <v>10</v>
      </c>
      <c r="N3" s="1083"/>
    </row>
    <row r="4" spans="1:16" x14ac:dyDescent="0.25">
      <c r="A4" s="1383" t="s">
        <v>343</v>
      </c>
      <c r="B4" s="1383" t="s">
        <v>16</v>
      </c>
      <c r="C4" s="1383" t="s">
        <v>503</v>
      </c>
      <c r="D4" s="1407" t="s">
        <v>504</v>
      </c>
      <c r="E4" s="1392" t="s">
        <v>51</v>
      </c>
      <c r="F4" s="1397" t="s">
        <v>513</v>
      </c>
      <c r="G4" s="1392" t="s">
        <v>514</v>
      </c>
      <c r="H4" s="1392" t="s">
        <v>50</v>
      </c>
      <c r="I4" s="1392" t="s">
        <v>49</v>
      </c>
      <c r="J4" s="1392" t="s">
        <v>929</v>
      </c>
      <c r="K4" s="1392"/>
      <c r="L4" s="1392"/>
      <c r="M4" s="1392"/>
      <c r="N4" s="1397" t="s">
        <v>47</v>
      </c>
    </row>
    <row r="5" spans="1:16" x14ac:dyDescent="0.25">
      <c r="A5" s="1383"/>
      <c r="B5" s="1383"/>
      <c r="C5" s="1383"/>
      <c r="D5" s="1407"/>
      <c r="E5" s="1392"/>
      <c r="F5" s="1398"/>
      <c r="G5" s="1392"/>
      <c r="H5" s="1392"/>
      <c r="I5" s="1392"/>
      <c r="J5" s="1392"/>
      <c r="K5" s="1392"/>
      <c r="L5" s="1392"/>
      <c r="M5" s="1392"/>
      <c r="N5" s="1398"/>
    </row>
    <row r="6" spans="1:16" ht="29" x14ac:dyDescent="0.25">
      <c r="A6" s="1383"/>
      <c r="B6" s="1383"/>
      <c r="C6" s="1383"/>
      <c r="D6" s="1407"/>
      <c r="E6" s="1392"/>
      <c r="F6" s="1399"/>
      <c r="G6" s="1392"/>
      <c r="H6" s="1392"/>
      <c r="I6" s="1392"/>
      <c r="J6" s="1085" t="s">
        <v>46</v>
      </c>
      <c r="K6" s="1085" t="s">
        <v>45</v>
      </c>
      <c r="L6" s="1085" t="s">
        <v>44</v>
      </c>
      <c r="M6" s="1085" t="s">
        <v>43</v>
      </c>
      <c r="N6" s="1399"/>
      <c r="O6" s="1006" t="s">
        <v>1475</v>
      </c>
      <c r="P6" s="1006" t="s">
        <v>1476</v>
      </c>
    </row>
    <row r="7" spans="1:16" x14ac:dyDescent="0.25">
      <c r="A7" s="1086"/>
      <c r="B7" s="1007" t="s">
        <v>519</v>
      </c>
      <c r="C7" s="1087"/>
      <c r="D7" s="1088"/>
      <c r="E7" s="1089"/>
      <c r="F7" s="1089"/>
      <c r="G7" s="1089"/>
      <c r="H7" s="1089"/>
      <c r="I7" s="1089"/>
      <c r="J7" s="1089"/>
      <c r="K7" s="1089"/>
      <c r="L7" s="1089"/>
      <c r="M7" s="1089"/>
      <c r="N7" s="1089"/>
    </row>
    <row r="8" spans="1:16" outlineLevel="1" x14ac:dyDescent="0.25">
      <c r="A8" s="1090"/>
      <c r="B8" s="956" t="s">
        <v>23</v>
      </c>
      <c r="C8" s="1087"/>
      <c r="D8" s="1088"/>
      <c r="E8" s="1089"/>
      <c r="F8" s="1089"/>
      <c r="G8" s="1089"/>
      <c r="H8" s="1089"/>
      <c r="I8" s="1089"/>
      <c r="J8" s="1089"/>
      <c r="K8" s="1089"/>
      <c r="L8" s="1089"/>
      <c r="M8" s="1089"/>
      <c r="N8" s="1089"/>
    </row>
    <row r="9" spans="1:16" outlineLevel="1" x14ac:dyDescent="0.25">
      <c r="A9" s="1090"/>
      <c r="B9" s="1091" t="s">
        <v>1462</v>
      </c>
      <c r="C9" s="1092"/>
      <c r="D9" s="1093"/>
      <c r="E9" s="1089"/>
      <c r="F9" s="1089"/>
      <c r="G9" s="1089"/>
      <c r="H9" s="1089"/>
      <c r="I9" s="1089"/>
      <c r="J9" s="1089"/>
      <c r="K9" s="1089"/>
      <c r="L9" s="1089"/>
      <c r="M9" s="1089"/>
      <c r="N9" s="1089"/>
    </row>
    <row r="10" spans="1:16" ht="29" outlineLevel="1" x14ac:dyDescent="0.25">
      <c r="A10" s="1094">
        <v>5</v>
      </c>
      <c r="B10" s="1095" t="s">
        <v>1500</v>
      </c>
      <c r="C10" s="1096" t="s">
        <v>913</v>
      </c>
      <c r="D10" s="1097">
        <v>42825</v>
      </c>
      <c r="E10" s="1098">
        <v>1.1971000000000001</v>
      </c>
      <c r="F10" s="1099">
        <v>0</v>
      </c>
      <c r="G10" s="1099">
        <v>0</v>
      </c>
      <c r="H10" s="1099">
        <f t="shared" ref="H10:H36" si="0">F10-G10</f>
        <v>0</v>
      </c>
      <c r="I10" s="1099">
        <v>0</v>
      </c>
      <c r="J10" s="1099">
        <v>0</v>
      </c>
      <c r="K10" s="1099"/>
      <c r="L10" s="1099"/>
      <c r="M10" s="1099">
        <f t="shared" ref="M10:M36" si="1">SUM(J10:L10)</f>
        <v>0</v>
      </c>
      <c r="N10" s="1099">
        <f t="shared" ref="N10:N36" si="2">H10+I10-M10</f>
        <v>0</v>
      </c>
      <c r="O10" s="1100">
        <f t="shared" ref="O10:O32" si="3">MAX(0,IF(M10=0,0,IF(G10+M10&lt;E10,M10,E10-G10)))</f>
        <v>0</v>
      </c>
      <c r="P10" s="1008">
        <f t="shared" ref="P10:P32" si="4">M10-O10</f>
        <v>0</v>
      </c>
    </row>
    <row r="11" spans="1:16" outlineLevel="1" x14ac:dyDescent="0.25">
      <c r="A11" s="1101">
        <v>5.0999999999999996</v>
      </c>
      <c r="B11" s="1102" t="s">
        <v>914</v>
      </c>
      <c r="C11" s="1103" t="s">
        <v>913</v>
      </c>
      <c r="D11" s="1009">
        <v>42825</v>
      </c>
      <c r="E11" s="1104">
        <v>0.67310000000000003</v>
      </c>
      <c r="F11" s="1104">
        <v>0.67692529499999998</v>
      </c>
      <c r="G11" s="1104">
        <v>0.67692529499999998</v>
      </c>
      <c r="H11" s="1104">
        <f t="shared" si="0"/>
        <v>0</v>
      </c>
      <c r="I11" s="1104">
        <v>0</v>
      </c>
      <c r="J11" s="1104">
        <v>0</v>
      </c>
      <c r="K11" s="1104"/>
      <c r="L11" s="1104"/>
      <c r="M11" s="1104">
        <f t="shared" si="1"/>
        <v>0</v>
      </c>
      <c r="N11" s="1104">
        <f t="shared" si="2"/>
        <v>0</v>
      </c>
      <c r="O11" s="1100">
        <f t="shared" si="3"/>
        <v>0</v>
      </c>
      <c r="P11" s="1008">
        <f t="shared" si="4"/>
        <v>0</v>
      </c>
    </row>
    <row r="12" spans="1:16" outlineLevel="1" x14ac:dyDescent="0.25">
      <c r="A12" s="1101">
        <v>5.2</v>
      </c>
      <c r="B12" s="1102" t="s">
        <v>915</v>
      </c>
      <c r="C12" s="1103" t="s">
        <v>913</v>
      </c>
      <c r="D12" s="1009">
        <v>42825</v>
      </c>
      <c r="E12" s="1104">
        <v>0.1027</v>
      </c>
      <c r="F12" s="1104">
        <v>0.100888836</v>
      </c>
      <c r="G12" s="1104">
        <v>0.100888836</v>
      </c>
      <c r="H12" s="1104">
        <f t="shared" si="0"/>
        <v>0</v>
      </c>
      <c r="I12" s="1104">
        <v>0</v>
      </c>
      <c r="J12" s="1104">
        <v>0</v>
      </c>
      <c r="K12" s="1104"/>
      <c r="L12" s="1104"/>
      <c r="M12" s="1104">
        <f t="shared" si="1"/>
        <v>0</v>
      </c>
      <c r="N12" s="1104">
        <f t="shared" si="2"/>
        <v>0</v>
      </c>
      <c r="O12" s="1100">
        <f t="shared" si="3"/>
        <v>0</v>
      </c>
      <c r="P12" s="1008">
        <f t="shared" si="4"/>
        <v>0</v>
      </c>
    </row>
    <row r="13" spans="1:16" outlineLevel="1" x14ac:dyDescent="0.25">
      <c r="A13" s="1103">
        <v>5.3</v>
      </c>
      <c r="B13" s="1105" t="s">
        <v>916</v>
      </c>
      <c r="C13" s="1103" t="s">
        <v>913</v>
      </c>
      <c r="D13" s="1009">
        <v>42825</v>
      </c>
      <c r="E13" s="1104">
        <v>0.42130000000000001</v>
      </c>
      <c r="F13" s="1104">
        <v>0</v>
      </c>
      <c r="G13" s="1104">
        <v>0</v>
      </c>
      <c r="H13" s="1104">
        <f t="shared" si="0"/>
        <v>0</v>
      </c>
      <c r="I13" s="1104">
        <v>0</v>
      </c>
      <c r="J13" s="1104">
        <v>0</v>
      </c>
      <c r="K13" s="1104"/>
      <c r="L13" s="1104"/>
      <c r="M13" s="1104">
        <f t="shared" si="1"/>
        <v>0</v>
      </c>
      <c r="N13" s="1104">
        <f t="shared" si="2"/>
        <v>0</v>
      </c>
      <c r="O13" s="1100">
        <f t="shared" si="3"/>
        <v>0</v>
      </c>
      <c r="P13" s="1008">
        <f t="shared" si="4"/>
        <v>0</v>
      </c>
    </row>
    <row r="14" spans="1:16" ht="29" outlineLevel="1" x14ac:dyDescent="0.25">
      <c r="A14" s="1094">
        <v>14</v>
      </c>
      <c r="B14" s="1095" t="s">
        <v>917</v>
      </c>
      <c r="C14" s="1096" t="s">
        <v>918</v>
      </c>
      <c r="D14" s="1097">
        <v>44029</v>
      </c>
      <c r="E14" s="1098">
        <v>0.49224999999999997</v>
      </c>
      <c r="F14" s="1099">
        <v>0</v>
      </c>
      <c r="G14" s="1099">
        <v>0</v>
      </c>
      <c r="H14" s="1099">
        <f t="shared" si="0"/>
        <v>0</v>
      </c>
      <c r="I14" s="1099">
        <v>0</v>
      </c>
      <c r="J14" s="1099">
        <v>0</v>
      </c>
      <c r="K14" s="1099"/>
      <c r="L14" s="1099"/>
      <c r="M14" s="1099">
        <f t="shared" si="1"/>
        <v>0</v>
      </c>
      <c r="N14" s="1099">
        <f t="shared" si="2"/>
        <v>0</v>
      </c>
      <c r="O14" s="1100">
        <f t="shared" si="3"/>
        <v>0</v>
      </c>
      <c r="P14" s="1008">
        <f t="shared" si="4"/>
        <v>0</v>
      </c>
    </row>
    <row r="15" spans="1:16" ht="29" outlineLevel="1" x14ac:dyDescent="0.25">
      <c r="A15" s="1101">
        <v>14.2</v>
      </c>
      <c r="B15" s="1102" t="s">
        <v>1464</v>
      </c>
      <c r="C15" s="1103" t="s">
        <v>918</v>
      </c>
      <c r="D15" s="1009">
        <v>44029</v>
      </c>
      <c r="E15" s="1104">
        <v>0.25</v>
      </c>
      <c r="F15" s="1104">
        <v>0.21346199999999999</v>
      </c>
      <c r="G15" s="1104">
        <v>0.21346199999999999</v>
      </c>
      <c r="H15" s="1104">
        <f t="shared" si="0"/>
        <v>0</v>
      </c>
      <c r="I15" s="1104">
        <v>0</v>
      </c>
      <c r="J15" s="1104">
        <v>0</v>
      </c>
      <c r="K15" s="1104"/>
      <c r="L15" s="1104"/>
      <c r="M15" s="1104">
        <f t="shared" si="1"/>
        <v>0</v>
      </c>
      <c r="N15" s="1104">
        <f t="shared" si="2"/>
        <v>0</v>
      </c>
      <c r="O15" s="1100">
        <f t="shared" si="3"/>
        <v>0</v>
      </c>
      <c r="P15" s="1008">
        <f t="shared" si="4"/>
        <v>0</v>
      </c>
    </row>
    <row r="16" spans="1:16" ht="29" outlineLevel="1" x14ac:dyDescent="0.25">
      <c r="A16" s="1106">
        <v>14.3</v>
      </c>
      <c r="B16" s="1102" t="s">
        <v>919</v>
      </c>
      <c r="C16" s="1103" t="s">
        <v>918</v>
      </c>
      <c r="D16" s="1009">
        <v>44029</v>
      </c>
      <c r="E16" s="1104">
        <v>0.10199999999999999</v>
      </c>
      <c r="F16" s="1104">
        <v>0</v>
      </c>
      <c r="G16" s="1104">
        <v>0</v>
      </c>
      <c r="H16" s="1104">
        <f t="shared" si="0"/>
        <v>0</v>
      </c>
      <c r="I16" s="1104">
        <v>0</v>
      </c>
      <c r="J16" s="1104">
        <v>0</v>
      </c>
      <c r="K16" s="1104"/>
      <c r="L16" s="1104"/>
      <c r="M16" s="1104">
        <f t="shared" si="1"/>
        <v>0</v>
      </c>
      <c r="N16" s="1104">
        <f t="shared" si="2"/>
        <v>0</v>
      </c>
      <c r="O16" s="1100">
        <f t="shared" si="3"/>
        <v>0</v>
      </c>
      <c r="P16" s="1008">
        <f t="shared" si="4"/>
        <v>0</v>
      </c>
    </row>
    <row r="17" spans="1:16" ht="29" outlineLevel="1" x14ac:dyDescent="0.25">
      <c r="A17" s="1101">
        <v>14.4</v>
      </c>
      <c r="B17" s="1102" t="s">
        <v>920</v>
      </c>
      <c r="C17" s="1103" t="s">
        <v>918</v>
      </c>
      <c r="D17" s="1009">
        <v>44029</v>
      </c>
      <c r="E17" s="1104">
        <v>0.14025000000000001</v>
      </c>
      <c r="F17" s="1104">
        <v>6.80978E-2</v>
      </c>
      <c r="G17" s="1104">
        <v>6.80978E-2</v>
      </c>
      <c r="H17" s="1104">
        <f t="shared" si="0"/>
        <v>0</v>
      </c>
      <c r="I17" s="1104">
        <v>0</v>
      </c>
      <c r="J17" s="1104">
        <v>0</v>
      </c>
      <c r="K17" s="1104"/>
      <c r="L17" s="1104"/>
      <c r="M17" s="1104">
        <f t="shared" si="1"/>
        <v>0</v>
      </c>
      <c r="N17" s="1104">
        <f t="shared" si="2"/>
        <v>0</v>
      </c>
      <c r="O17" s="1100">
        <f t="shared" si="3"/>
        <v>0</v>
      </c>
      <c r="P17" s="1008">
        <f t="shared" si="4"/>
        <v>0</v>
      </c>
    </row>
    <row r="18" spans="1:16" ht="29" outlineLevel="1" x14ac:dyDescent="0.25">
      <c r="A18" s="1094">
        <v>16</v>
      </c>
      <c r="B18" s="1095" t="s">
        <v>921</v>
      </c>
      <c r="C18" s="1096" t="s">
        <v>922</v>
      </c>
      <c r="D18" s="1097">
        <v>44037</v>
      </c>
      <c r="E18" s="1098">
        <v>1.4903895600000001</v>
      </c>
      <c r="F18" s="1099">
        <v>0</v>
      </c>
      <c r="G18" s="1099">
        <v>0</v>
      </c>
      <c r="H18" s="1099">
        <f t="shared" si="0"/>
        <v>0</v>
      </c>
      <c r="I18" s="1099">
        <v>0</v>
      </c>
      <c r="J18" s="1099">
        <v>0</v>
      </c>
      <c r="K18" s="1099"/>
      <c r="L18" s="1099"/>
      <c r="M18" s="1099">
        <f t="shared" si="1"/>
        <v>0</v>
      </c>
      <c r="N18" s="1099">
        <f t="shared" si="2"/>
        <v>0</v>
      </c>
      <c r="O18" s="1100">
        <f t="shared" si="3"/>
        <v>0</v>
      </c>
      <c r="P18" s="1008">
        <f t="shared" si="4"/>
        <v>0</v>
      </c>
    </row>
    <row r="19" spans="1:16" ht="29" outlineLevel="1" x14ac:dyDescent="0.25">
      <c r="A19" s="1103">
        <v>16.100000000000001</v>
      </c>
      <c r="B19" s="1105" t="s">
        <v>1501</v>
      </c>
      <c r="C19" s="1103" t="s">
        <v>922</v>
      </c>
      <c r="D19" s="1009">
        <v>44037</v>
      </c>
      <c r="E19" s="1104">
        <v>0.16756000000000001</v>
      </c>
      <c r="F19" s="1099">
        <v>0</v>
      </c>
      <c r="G19" s="1099">
        <v>0</v>
      </c>
      <c r="H19" s="1099">
        <f t="shared" si="0"/>
        <v>0</v>
      </c>
      <c r="I19" s="1099">
        <v>0</v>
      </c>
      <c r="J19" s="1099">
        <v>0</v>
      </c>
      <c r="K19" s="1099"/>
      <c r="L19" s="1099"/>
      <c r="M19" s="1099">
        <f t="shared" si="1"/>
        <v>0</v>
      </c>
      <c r="N19" s="1099">
        <f t="shared" si="2"/>
        <v>0</v>
      </c>
      <c r="O19" s="1100">
        <f t="shared" si="3"/>
        <v>0</v>
      </c>
      <c r="P19" s="1008">
        <f t="shared" si="4"/>
        <v>0</v>
      </c>
    </row>
    <row r="20" spans="1:16" ht="29" outlineLevel="1" x14ac:dyDescent="0.25">
      <c r="A20" s="1103">
        <v>16.399999999999999</v>
      </c>
      <c r="B20" s="1105" t="s">
        <v>923</v>
      </c>
      <c r="C20" s="1103" t="s">
        <v>922</v>
      </c>
      <c r="D20" s="1009">
        <v>44037</v>
      </c>
      <c r="E20" s="1104">
        <v>0.25245156000000002</v>
      </c>
      <c r="F20" s="1099">
        <v>0</v>
      </c>
      <c r="G20" s="1099">
        <v>0</v>
      </c>
      <c r="H20" s="1099">
        <f t="shared" si="0"/>
        <v>0</v>
      </c>
      <c r="I20" s="1099">
        <v>0</v>
      </c>
      <c r="J20" s="1099">
        <v>0</v>
      </c>
      <c r="K20" s="1099"/>
      <c r="L20" s="1099"/>
      <c r="M20" s="1099">
        <f t="shared" si="1"/>
        <v>0</v>
      </c>
      <c r="N20" s="1099">
        <f t="shared" si="2"/>
        <v>0</v>
      </c>
      <c r="O20" s="1100">
        <f t="shared" si="3"/>
        <v>0</v>
      </c>
      <c r="P20" s="1008">
        <f t="shared" si="4"/>
        <v>0</v>
      </c>
    </row>
    <row r="21" spans="1:16" ht="29" outlineLevel="1" x14ac:dyDescent="0.25">
      <c r="A21" s="1103">
        <v>16.600000000000001</v>
      </c>
      <c r="B21" s="1105" t="s">
        <v>1467</v>
      </c>
      <c r="C21" s="1103" t="s">
        <v>922</v>
      </c>
      <c r="D21" s="1009">
        <v>44037</v>
      </c>
      <c r="E21" s="1104">
        <v>1.0703780000000001</v>
      </c>
      <c r="F21" s="1099">
        <v>0</v>
      </c>
      <c r="G21" s="1099">
        <v>0</v>
      </c>
      <c r="H21" s="1099">
        <f t="shared" si="0"/>
        <v>0</v>
      </c>
      <c r="I21" s="1099">
        <v>0</v>
      </c>
      <c r="J21" s="1099">
        <v>0</v>
      </c>
      <c r="K21" s="1099"/>
      <c r="L21" s="1099"/>
      <c r="M21" s="1099">
        <f t="shared" si="1"/>
        <v>0</v>
      </c>
      <c r="N21" s="1099">
        <f t="shared" si="2"/>
        <v>0</v>
      </c>
      <c r="O21" s="1100">
        <f t="shared" si="3"/>
        <v>0</v>
      </c>
      <c r="P21" s="1008">
        <f t="shared" si="4"/>
        <v>0</v>
      </c>
    </row>
    <row r="22" spans="1:16" outlineLevel="1" x14ac:dyDescent="0.25">
      <c r="A22" s="978">
        <v>0</v>
      </c>
      <c r="B22" s="1091" t="s">
        <v>912</v>
      </c>
      <c r="C22" s="978">
        <v>0</v>
      </c>
      <c r="D22" s="1009" t="s">
        <v>1502</v>
      </c>
      <c r="E22" s="1107">
        <v>0</v>
      </c>
      <c r="F22" s="1099">
        <v>0</v>
      </c>
      <c r="G22" s="1099">
        <v>0</v>
      </c>
      <c r="H22" s="1099">
        <f t="shared" si="0"/>
        <v>0</v>
      </c>
      <c r="I22" s="1099">
        <v>0</v>
      </c>
      <c r="J22" s="1099">
        <v>0</v>
      </c>
      <c r="K22" s="1099"/>
      <c r="L22" s="1099"/>
      <c r="M22" s="1099">
        <f t="shared" si="1"/>
        <v>0</v>
      </c>
      <c r="N22" s="1099">
        <f t="shared" si="2"/>
        <v>0</v>
      </c>
      <c r="O22" s="1100">
        <f t="shared" si="3"/>
        <v>0</v>
      </c>
      <c r="P22" s="1008">
        <f t="shared" si="4"/>
        <v>0</v>
      </c>
    </row>
    <row r="23" spans="1:16" outlineLevel="1" x14ac:dyDescent="0.25">
      <c r="A23" s="978">
        <v>0</v>
      </c>
      <c r="B23" s="1091">
        <v>0</v>
      </c>
      <c r="C23" s="978">
        <v>0</v>
      </c>
      <c r="D23" s="1009" t="s">
        <v>1502</v>
      </c>
      <c r="E23" s="1107">
        <v>0</v>
      </c>
      <c r="F23" s="1099">
        <v>0</v>
      </c>
      <c r="G23" s="1099">
        <v>0</v>
      </c>
      <c r="H23" s="1099">
        <f t="shared" si="0"/>
        <v>0</v>
      </c>
      <c r="I23" s="1099">
        <v>0</v>
      </c>
      <c r="J23" s="1099">
        <v>0</v>
      </c>
      <c r="K23" s="1099"/>
      <c r="L23" s="1099"/>
      <c r="M23" s="1099">
        <f t="shared" si="1"/>
        <v>0</v>
      </c>
      <c r="N23" s="1099">
        <f t="shared" si="2"/>
        <v>0</v>
      </c>
      <c r="O23" s="1100">
        <f t="shared" si="3"/>
        <v>0</v>
      </c>
      <c r="P23" s="1008">
        <f t="shared" si="4"/>
        <v>0</v>
      </c>
    </row>
    <row r="24" spans="1:16" outlineLevel="1" x14ac:dyDescent="0.25">
      <c r="A24" s="978">
        <v>0</v>
      </c>
      <c r="B24" s="1091" t="s">
        <v>924</v>
      </c>
      <c r="C24" s="978">
        <v>0</v>
      </c>
      <c r="D24" s="1009" t="s">
        <v>1502</v>
      </c>
      <c r="E24" s="1107">
        <v>0</v>
      </c>
      <c r="F24" s="1099">
        <v>0</v>
      </c>
      <c r="G24" s="1099">
        <v>0</v>
      </c>
      <c r="H24" s="1099">
        <f t="shared" si="0"/>
        <v>0</v>
      </c>
      <c r="I24" s="1099">
        <v>0</v>
      </c>
      <c r="J24" s="1099">
        <v>0</v>
      </c>
      <c r="K24" s="1099"/>
      <c r="L24" s="1099"/>
      <c r="M24" s="1099">
        <f t="shared" si="1"/>
        <v>0</v>
      </c>
      <c r="N24" s="1099">
        <f t="shared" si="2"/>
        <v>0</v>
      </c>
      <c r="O24" s="1100">
        <f t="shared" si="3"/>
        <v>0</v>
      </c>
      <c r="P24" s="1008">
        <f t="shared" si="4"/>
        <v>0</v>
      </c>
    </row>
    <row r="25" spans="1:16" outlineLevel="1" x14ac:dyDescent="0.25">
      <c r="A25" s="982">
        <v>1</v>
      </c>
      <c r="B25" s="983" t="s">
        <v>1468</v>
      </c>
      <c r="C25" s="978" t="s">
        <v>924</v>
      </c>
      <c r="D25" s="1009" t="s">
        <v>1502</v>
      </c>
      <c r="E25" s="1107">
        <v>0</v>
      </c>
      <c r="F25" s="1099">
        <v>0</v>
      </c>
      <c r="G25" s="1099">
        <v>0</v>
      </c>
      <c r="H25" s="1099">
        <f t="shared" si="0"/>
        <v>0</v>
      </c>
      <c r="I25" s="1099">
        <v>0</v>
      </c>
      <c r="J25" s="1099">
        <v>0</v>
      </c>
      <c r="K25" s="1099"/>
      <c r="L25" s="1099"/>
      <c r="M25" s="1099">
        <f t="shared" si="1"/>
        <v>0</v>
      </c>
      <c r="N25" s="1099">
        <f t="shared" si="2"/>
        <v>0</v>
      </c>
      <c r="O25" s="1100">
        <f t="shared" si="3"/>
        <v>0</v>
      </c>
      <c r="P25" s="1008">
        <f t="shared" si="4"/>
        <v>0</v>
      </c>
    </row>
    <row r="26" spans="1:16" outlineLevel="1" x14ac:dyDescent="0.25">
      <c r="A26" s="992">
        <v>1.6</v>
      </c>
      <c r="B26" s="993" t="s">
        <v>1469</v>
      </c>
      <c r="C26" s="978">
        <v>0</v>
      </c>
      <c r="D26" s="1009" t="s">
        <v>1502</v>
      </c>
      <c r="E26" s="1107">
        <v>0</v>
      </c>
      <c r="F26" s="1099">
        <v>0</v>
      </c>
      <c r="G26" s="1099">
        <v>0</v>
      </c>
      <c r="H26" s="1099">
        <f t="shared" si="0"/>
        <v>0</v>
      </c>
      <c r="I26" s="1099">
        <v>0</v>
      </c>
      <c r="J26" s="1099">
        <v>0</v>
      </c>
      <c r="K26" s="1099"/>
      <c r="L26" s="1099"/>
      <c r="M26" s="1099">
        <f t="shared" si="1"/>
        <v>0</v>
      </c>
      <c r="N26" s="1099">
        <f t="shared" si="2"/>
        <v>0</v>
      </c>
      <c r="O26" s="1100">
        <f t="shared" si="3"/>
        <v>0</v>
      </c>
      <c r="P26" s="1008">
        <f t="shared" si="4"/>
        <v>0</v>
      </c>
    </row>
    <row r="27" spans="1:16" outlineLevel="1" x14ac:dyDescent="0.25">
      <c r="A27" s="982">
        <v>2</v>
      </c>
      <c r="B27" s="983" t="s">
        <v>1470</v>
      </c>
      <c r="C27" s="978">
        <v>0</v>
      </c>
      <c r="D27" s="1009" t="s">
        <v>1502</v>
      </c>
      <c r="E27" s="1107">
        <v>0</v>
      </c>
      <c r="F27" s="1099">
        <v>0</v>
      </c>
      <c r="G27" s="1099">
        <v>0</v>
      </c>
      <c r="H27" s="1099">
        <f t="shared" si="0"/>
        <v>0</v>
      </c>
      <c r="I27" s="1099">
        <v>0</v>
      </c>
      <c r="J27" s="1099">
        <v>0</v>
      </c>
      <c r="K27" s="1099"/>
      <c r="L27" s="1099"/>
      <c r="M27" s="1099">
        <f t="shared" si="1"/>
        <v>0</v>
      </c>
      <c r="N27" s="1099">
        <f t="shared" si="2"/>
        <v>0</v>
      </c>
      <c r="O27" s="1100">
        <f t="shared" si="3"/>
        <v>0</v>
      </c>
      <c r="P27" s="1008">
        <f t="shared" si="4"/>
        <v>0</v>
      </c>
    </row>
    <row r="28" spans="1:16" outlineLevel="1" x14ac:dyDescent="0.25">
      <c r="A28" s="992">
        <v>2.1</v>
      </c>
      <c r="B28" s="993" t="s">
        <v>1471</v>
      </c>
      <c r="C28" s="978">
        <v>0</v>
      </c>
      <c r="D28" s="1009" t="s">
        <v>1502</v>
      </c>
      <c r="E28" s="1107">
        <v>0</v>
      </c>
      <c r="F28" s="1099">
        <v>0</v>
      </c>
      <c r="G28" s="1099">
        <v>0</v>
      </c>
      <c r="H28" s="1099">
        <f t="shared" si="0"/>
        <v>0</v>
      </c>
      <c r="I28" s="1099">
        <v>0</v>
      </c>
      <c r="J28" s="1099">
        <v>0</v>
      </c>
      <c r="K28" s="1099"/>
      <c r="L28" s="1099"/>
      <c r="M28" s="1099">
        <f t="shared" si="1"/>
        <v>0</v>
      </c>
      <c r="N28" s="1099">
        <f t="shared" si="2"/>
        <v>0</v>
      </c>
      <c r="O28" s="1100">
        <f t="shared" si="3"/>
        <v>0</v>
      </c>
      <c r="P28" s="1008">
        <f t="shared" si="4"/>
        <v>0</v>
      </c>
    </row>
    <row r="29" spans="1:16" outlineLevel="1" x14ac:dyDescent="0.25">
      <c r="A29" s="999">
        <v>3</v>
      </c>
      <c r="B29" s="983" t="s">
        <v>1472</v>
      </c>
      <c r="C29" s="978">
        <v>0</v>
      </c>
      <c r="D29" s="1009" t="s">
        <v>1502</v>
      </c>
      <c r="E29" s="1107">
        <v>0</v>
      </c>
      <c r="F29" s="1099">
        <v>0</v>
      </c>
      <c r="G29" s="1099">
        <v>0</v>
      </c>
      <c r="H29" s="1099">
        <f t="shared" si="0"/>
        <v>0</v>
      </c>
      <c r="I29" s="1099">
        <v>0</v>
      </c>
      <c r="J29" s="1099">
        <v>0</v>
      </c>
      <c r="K29" s="1099"/>
      <c r="L29" s="1099"/>
      <c r="M29" s="1099">
        <f t="shared" si="1"/>
        <v>0</v>
      </c>
      <c r="N29" s="1099">
        <f t="shared" si="2"/>
        <v>0</v>
      </c>
      <c r="O29" s="1100">
        <f t="shared" si="3"/>
        <v>0</v>
      </c>
      <c r="P29" s="1008">
        <f t="shared" si="4"/>
        <v>0</v>
      </c>
    </row>
    <row r="30" spans="1:16" outlineLevel="1" x14ac:dyDescent="0.25">
      <c r="A30" s="992">
        <v>3.1</v>
      </c>
      <c r="B30" s="993" t="s">
        <v>1473</v>
      </c>
      <c r="C30" s="978">
        <v>0</v>
      </c>
      <c r="D30" s="1009" t="s">
        <v>1502</v>
      </c>
      <c r="E30" s="1107">
        <v>0</v>
      </c>
      <c r="F30" s="1099">
        <v>0</v>
      </c>
      <c r="G30" s="1099">
        <v>0</v>
      </c>
      <c r="H30" s="1099">
        <f t="shared" si="0"/>
        <v>0</v>
      </c>
      <c r="I30" s="1099">
        <v>0</v>
      </c>
      <c r="J30" s="1099">
        <v>0</v>
      </c>
      <c r="K30" s="1099"/>
      <c r="L30" s="1099"/>
      <c r="M30" s="1099">
        <f t="shared" si="1"/>
        <v>0</v>
      </c>
      <c r="N30" s="1099">
        <f t="shared" si="2"/>
        <v>0</v>
      </c>
      <c r="O30" s="1100">
        <f t="shared" si="3"/>
        <v>0</v>
      </c>
      <c r="P30" s="1008">
        <f t="shared" si="4"/>
        <v>0</v>
      </c>
    </row>
    <row r="31" spans="1:16" outlineLevel="1" x14ac:dyDescent="0.25">
      <c r="A31" s="1103">
        <v>0</v>
      </c>
      <c r="B31" s="1108">
        <v>0</v>
      </c>
      <c r="C31" s="978">
        <v>0</v>
      </c>
      <c r="D31" s="1009" t="s">
        <v>1502</v>
      </c>
      <c r="E31" s="1107">
        <v>0</v>
      </c>
      <c r="F31" s="1099">
        <v>0</v>
      </c>
      <c r="G31" s="1099">
        <v>0</v>
      </c>
      <c r="H31" s="1099">
        <f t="shared" si="0"/>
        <v>0</v>
      </c>
      <c r="I31" s="1099">
        <v>0</v>
      </c>
      <c r="J31" s="1099">
        <v>0</v>
      </c>
      <c r="K31" s="1099"/>
      <c r="L31" s="1099"/>
      <c r="M31" s="1099">
        <f t="shared" si="1"/>
        <v>0</v>
      </c>
      <c r="N31" s="1099">
        <f t="shared" si="2"/>
        <v>0</v>
      </c>
      <c r="O31" s="1100">
        <f t="shared" si="3"/>
        <v>0</v>
      </c>
      <c r="P31" s="1008">
        <f t="shared" si="4"/>
        <v>0</v>
      </c>
    </row>
    <row r="32" spans="1:16" outlineLevel="1" x14ac:dyDescent="0.25">
      <c r="A32" s="978">
        <v>0</v>
      </c>
      <c r="B32" s="981">
        <v>0</v>
      </c>
      <c r="C32" s="978">
        <v>0</v>
      </c>
      <c r="D32" s="1009" t="s">
        <v>1502</v>
      </c>
      <c r="E32" s="1107">
        <v>0</v>
      </c>
      <c r="F32" s="1099">
        <v>0</v>
      </c>
      <c r="G32" s="1099">
        <v>0</v>
      </c>
      <c r="H32" s="1099">
        <f t="shared" si="0"/>
        <v>0</v>
      </c>
      <c r="I32" s="1099">
        <v>0</v>
      </c>
      <c r="J32" s="1099">
        <v>0</v>
      </c>
      <c r="K32" s="1099"/>
      <c r="L32" s="1099"/>
      <c r="M32" s="1099">
        <f t="shared" si="1"/>
        <v>0</v>
      </c>
      <c r="N32" s="1099">
        <f t="shared" si="2"/>
        <v>0</v>
      </c>
      <c r="O32" s="1100">
        <f t="shared" si="3"/>
        <v>0</v>
      </c>
      <c r="P32" s="1008">
        <f t="shared" si="4"/>
        <v>0</v>
      </c>
    </row>
    <row r="33" spans="1:16" outlineLevel="1" x14ac:dyDescent="0.25">
      <c r="A33" s="978">
        <v>0</v>
      </c>
      <c r="B33" s="956" t="s">
        <v>925</v>
      </c>
      <c r="C33" s="978">
        <v>0</v>
      </c>
      <c r="D33" s="1009" t="s">
        <v>1502</v>
      </c>
      <c r="E33" s="1107">
        <v>0</v>
      </c>
      <c r="F33" s="1099">
        <v>0</v>
      </c>
      <c r="G33" s="1099">
        <v>0</v>
      </c>
      <c r="H33" s="1099">
        <f t="shared" si="0"/>
        <v>0</v>
      </c>
      <c r="I33" s="1099">
        <v>0</v>
      </c>
      <c r="J33" s="1099">
        <v>0</v>
      </c>
      <c r="K33" s="1099"/>
      <c r="L33" s="1099"/>
      <c r="M33" s="1099">
        <f t="shared" si="1"/>
        <v>0</v>
      </c>
      <c r="N33" s="1099">
        <f t="shared" si="2"/>
        <v>0</v>
      </c>
      <c r="O33" s="1100"/>
    </row>
    <row r="34" spans="1:16" outlineLevel="1" x14ac:dyDescent="0.25">
      <c r="A34" s="1103">
        <v>1</v>
      </c>
      <c r="B34" s="1109" t="s">
        <v>926</v>
      </c>
      <c r="C34" s="1103" t="s">
        <v>909</v>
      </c>
      <c r="D34" s="1009" t="s">
        <v>1502</v>
      </c>
      <c r="E34" s="1104">
        <v>0</v>
      </c>
      <c r="F34" s="1099">
        <v>0</v>
      </c>
      <c r="G34" s="1099">
        <v>0</v>
      </c>
      <c r="H34" s="1099">
        <f t="shared" si="0"/>
        <v>0</v>
      </c>
      <c r="I34" s="1099">
        <v>0</v>
      </c>
      <c r="J34" s="1099">
        <v>0</v>
      </c>
      <c r="K34" s="1099"/>
      <c r="L34" s="1099"/>
      <c r="M34" s="1099">
        <f t="shared" si="1"/>
        <v>0</v>
      </c>
      <c r="N34" s="1099">
        <f t="shared" si="2"/>
        <v>0</v>
      </c>
      <c r="O34" s="1100"/>
    </row>
    <row r="35" spans="1:16" outlineLevel="1" x14ac:dyDescent="0.25">
      <c r="A35" s="1103">
        <v>2</v>
      </c>
      <c r="B35" s="1109" t="s">
        <v>927</v>
      </c>
      <c r="C35" s="1103" t="s">
        <v>909</v>
      </c>
      <c r="D35" s="1009" t="s">
        <v>1502</v>
      </c>
      <c r="E35" s="1104">
        <v>0</v>
      </c>
      <c r="F35" s="1104">
        <v>0.20075161699999999</v>
      </c>
      <c r="G35" s="1104">
        <v>0.20075161699999999</v>
      </c>
      <c r="H35" s="1104">
        <f t="shared" si="0"/>
        <v>0</v>
      </c>
      <c r="I35" s="1104">
        <v>0</v>
      </c>
      <c r="J35" s="1104">
        <v>0</v>
      </c>
      <c r="K35" s="1104"/>
      <c r="L35" s="1104"/>
      <c r="M35" s="1104">
        <f t="shared" si="1"/>
        <v>0</v>
      </c>
      <c r="N35" s="1104">
        <f t="shared" si="2"/>
        <v>0</v>
      </c>
      <c r="O35" s="1100"/>
    </row>
    <row r="36" spans="1:16" ht="15" outlineLevel="1" thickBot="1" x14ac:dyDescent="0.3">
      <c r="A36" s="1103">
        <v>3</v>
      </c>
      <c r="B36" s="1109" t="s">
        <v>928</v>
      </c>
      <c r="C36" s="1103" t="s">
        <v>909</v>
      </c>
      <c r="D36" s="1009" t="s">
        <v>1502</v>
      </c>
      <c r="E36" s="1104">
        <v>0</v>
      </c>
      <c r="F36" s="1104">
        <v>4.1721675999999999E-2</v>
      </c>
      <c r="G36" s="1104">
        <v>4.1721675999999999E-2</v>
      </c>
      <c r="H36" s="1104">
        <f t="shared" si="0"/>
        <v>0</v>
      </c>
      <c r="I36" s="1104">
        <v>0</v>
      </c>
      <c r="J36" s="1104">
        <v>0</v>
      </c>
      <c r="K36" s="1104"/>
      <c r="L36" s="1104"/>
      <c r="M36" s="1104">
        <f t="shared" si="1"/>
        <v>0</v>
      </c>
      <c r="N36" s="1104">
        <f t="shared" si="2"/>
        <v>0</v>
      </c>
      <c r="O36" s="1100"/>
    </row>
    <row r="37" spans="1:16" s="1014" customFormat="1" ht="15" thickBot="1" x14ac:dyDescent="0.3">
      <c r="A37" s="1010"/>
      <c r="B37" s="1011" t="s">
        <v>271</v>
      </c>
      <c r="C37" s="1012"/>
      <c r="D37" s="1013"/>
      <c r="E37" s="1110"/>
      <c r="F37" s="1111">
        <f t="shared" ref="F37:N37" si="5">SUM(F10:F36)</f>
        <v>1.3018472240000001</v>
      </c>
      <c r="G37" s="1111">
        <f t="shared" si="5"/>
        <v>1.3018472240000001</v>
      </c>
      <c r="H37" s="1111">
        <f t="shared" si="5"/>
        <v>0</v>
      </c>
      <c r="I37" s="1111">
        <f t="shared" si="5"/>
        <v>0</v>
      </c>
      <c r="J37" s="1111">
        <f t="shared" si="5"/>
        <v>0</v>
      </c>
      <c r="K37" s="1111">
        <f t="shared" si="5"/>
        <v>0</v>
      </c>
      <c r="L37" s="1111">
        <f t="shared" si="5"/>
        <v>0</v>
      </c>
      <c r="M37" s="1111">
        <f t="shared" si="5"/>
        <v>0</v>
      </c>
      <c r="N37" s="1111">
        <f t="shared" si="5"/>
        <v>0</v>
      </c>
    </row>
    <row r="38" spans="1:16" x14ac:dyDescent="0.25">
      <c r="F38" s="1112"/>
      <c r="G38" s="1112"/>
      <c r="H38" s="1112"/>
      <c r="I38" s="1112"/>
      <c r="J38" s="1112"/>
      <c r="K38" s="1112"/>
      <c r="L38" s="1112"/>
      <c r="M38" s="1112"/>
      <c r="N38" s="1112"/>
    </row>
    <row r="39" spans="1:16" x14ac:dyDescent="0.25">
      <c r="A39" s="1086"/>
      <c r="B39" s="1007" t="s">
        <v>520</v>
      </c>
      <c r="C39" s="1087"/>
      <c r="D39" s="1088"/>
      <c r="E39" s="1089"/>
      <c r="F39" s="1113"/>
      <c r="G39" s="1113"/>
      <c r="H39" s="1113"/>
      <c r="I39" s="1113"/>
      <c r="J39" s="1113"/>
      <c r="K39" s="1113"/>
      <c r="L39" s="1113"/>
      <c r="M39" s="1113"/>
      <c r="N39" s="1113"/>
    </row>
    <row r="40" spans="1:16" outlineLevel="1" x14ac:dyDescent="0.25">
      <c r="A40" s="1090"/>
      <c r="B40" s="956" t="str">
        <f t="shared" ref="B40:E55" si="6">B8</f>
        <v>a) DPR Schemes</v>
      </c>
      <c r="C40" s="1087"/>
      <c r="D40" s="1088"/>
      <c r="E40" s="1089"/>
      <c r="F40" s="1113"/>
      <c r="G40" s="1113"/>
      <c r="H40" s="1113"/>
      <c r="I40" s="1113"/>
      <c r="J40" s="1113"/>
      <c r="K40" s="1113"/>
      <c r="L40" s="1113"/>
      <c r="M40" s="1113"/>
      <c r="N40" s="1113"/>
    </row>
    <row r="41" spans="1:16" outlineLevel="1" x14ac:dyDescent="0.25">
      <c r="A41" s="1090"/>
      <c r="B41" s="1091" t="str">
        <f t="shared" si="6"/>
        <v>(i) In principally Approved by MERC</v>
      </c>
      <c r="C41" s="1092"/>
      <c r="D41" s="1093"/>
      <c r="E41" s="1089"/>
      <c r="F41" s="1113"/>
      <c r="G41" s="1113"/>
      <c r="H41" s="1113"/>
      <c r="I41" s="1113"/>
      <c r="J41" s="1113"/>
      <c r="K41" s="1113"/>
      <c r="L41" s="1113"/>
      <c r="M41" s="1113"/>
      <c r="N41" s="1113"/>
    </row>
    <row r="42" spans="1:16" ht="29" outlineLevel="1" x14ac:dyDescent="0.25">
      <c r="A42" s="1094">
        <f t="shared" ref="A42:E57" si="7">A10</f>
        <v>5</v>
      </c>
      <c r="B42" s="1095" t="str">
        <f t="shared" si="6"/>
        <v>Various Civil schemes for Modernisations of colonies at Various Locations under Pune HPC (Considered for Bhira HPS Only)</v>
      </c>
      <c r="C42" s="1096" t="str">
        <f t="shared" si="6"/>
        <v>MERC/CAPEX/20162017/01745</v>
      </c>
      <c r="D42" s="1097">
        <f t="shared" si="6"/>
        <v>42825</v>
      </c>
      <c r="E42" s="1098">
        <f t="shared" si="6"/>
        <v>1.1971000000000001</v>
      </c>
      <c r="F42" s="1099">
        <f t="shared" ref="F42:F64" si="8">F10+I10</f>
        <v>0</v>
      </c>
      <c r="G42" s="1099">
        <f t="shared" ref="G42:G64" si="9">G10+M10</f>
        <v>0</v>
      </c>
      <c r="H42" s="1099">
        <f t="shared" ref="H42:H68" si="10">F42-G42</f>
        <v>0</v>
      </c>
      <c r="I42" s="1099">
        <v>0</v>
      </c>
      <c r="J42" s="1099">
        <v>0</v>
      </c>
      <c r="K42" s="1099"/>
      <c r="L42" s="1099"/>
      <c r="M42" s="1099">
        <f t="shared" ref="M42:M45" si="11">SUM(J42:L42)</f>
        <v>0</v>
      </c>
      <c r="N42" s="1099">
        <f t="shared" ref="N42:N68" si="12">H42+I42-M42</f>
        <v>0</v>
      </c>
      <c r="O42" s="1100">
        <f t="shared" ref="O42:O64" si="13">MAX(0,IF(M42=0,0,IF(G42+M42&lt;E42,M42,E42-G42)))</f>
        <v>0</v>
      </c>
      <c r="P42" s="1008">
        <f t="shared" ref="P42:P64" si="14">M42-O42</f>
        <v>0</v>
      </c>
    </row>
    <row r="43" spans="1:16" outlineLevel="1" x14ac:dyDescent="0.25">
      <c r="A43" s="1101">
        <f t="shared" si="7"/>
        <v>5.0999999999999996</v>
      </c>
      <c r="B43" s="1102" t="str">
        <f t="shared" si="6"/>
        <v>Refurbishing of Residential complex</v>
      </c>
      <c r="C43" s="1103" t="str">
        <f t="shared" si="6"/>
        <v>MERC/CAPEX/20162017/01745</v>
      </c>
      <c r="D43" s="1009">
        <f t="shared" si="6"/>
        <v>42825</v>
      </c>
      <c r="E43" s="1104">
        <f t="shared" si="6"/>
        <v>0.67310000000000003</v>
      </c>
      <c r="F43" s="1114">
        <f t="shared" si="8"/>
        <v>0.67692529499999998</v>
      </c>
      <c r="G43" s="1114">
        <f t="shared" si="9"/>
        <v>0.67692529499999998</v>
      </c>
      <c r="H43" s="1114">
        <f t="shared" si="10"/>
        <v>0</v>
      </c>
      <c r="I43" s="1099">
        <v>0</v>
      </c>
      <c r="J43" s="1099">
        <v>0</v>
      </c>
      <c r="K43" s="1114"/>
      <c r="L43" s="1114"/>
      <c r="M43" s="1114">
        <f t="shared" si="11"/>
        <v>0</v>
      </c>
      <c r="N43" s="1114">
        <f t="shared" si="12"/>
        <v>0</v>
      </c>
      <c r="O43" s="1100">
        <f t="shared" si="13"/>
        <v>0</v>
      </c>
      <c r="P43" s="1008">
        <f t="shared" si="14"/>
        <v>0</v>
      </c>
    </row>
    <row r="44" spans="1:16" outlineLevel="1" x14ac:dyDescent="0.25">
      <c r="A44" s="1101">
        <f t="shared" si="7"/>
        <v>5.2</v>
      </c>
      <c r="B44" s="1102" t="str">
        <f t="shared" si="6"/>
        <v>Internal Roads</v>
      </c>
      <c r="C44" s="1103" t="str">
        <f t="shared" si="6"/>
        <v>MERC/CAPEX/20162017/01745</v>
      </c>
      <c r="D44" s="1009">
        <f t="shared" si="6"/>
        <v>42825</v>
      </c>
      <c r="E44" s="1104">
        <f t="shared" si="6"/>
        <v>0.1027</v>
      </c>
      <c r="F44" s="1114">
        <f t="shared" si="8"/>
        <v>0.100888836</v>
      </c>
      <c r="G44" s="1114">
        <f t="shared" si="9"/>
        <v>0.100888836</v>
      </c>
      <c r="H44" s="1114">
        <f t="shared" si="10"/>
        <v>0</v>
      </c>
      <c r="I44" s="1099">
        <v>0</v>
      </c>
      <c r="J44" s="1099">
        <v>0</v>
      </c>
      <c r="K44" s="1114"/>
      <c r="L44" s="1114"/>
      <c r="M44" s="1114">
        <f t="shared" si="11"/>
        <v>0</v>
      </c>
      <c r="N44" s="1114">
        <f t="shared" si="12"/>
        <v>0</v>
      </c>
      <c r="O44" s="1100">
        <f t="shared" si="13"/>
        <v>0</v>
      </c>
      <c r="P44" s="1008">
        <f t="shared" si="14"/>
        <v>0</v>
      </c>
    </row>
    <row r="45" spans="1:16" outlineLevel="1" x14ac:dyDescent="0.25">
      <c r="A45" s="1103">
        <f t="shared" si="7"/>
        <v>5.3</v>
      </c>
      <c r="B45" s="1105" t="str">
        <f t="shared" si="6"/>
        <v>Water supply, filteration &amp;  Sanitary works</v>
      </c>
      <c r="C45" s="1103" t="str">
        <f t="shared" si="6"/>
        <v>MERC/CAPEX/20162017/01745</v>
      </c>
      <c r="D45" s="1009">
        <f t="shared" si="6"/>
        <v>42825</v>
      </c>
      <c r="E45" s="1104">
        <f t="shared" si="6"/>
        <v>0.42130000000000001</v>
      </c>
      <c r="F45" s="1114">
        <f t="shared" si="8"/>
        <v>0</v>
      </c>
      <c r="G45" s="1114">
        <f t="shared" si="9"/>
        <v>0</v>
      </c>
      <c r="H45" s="1114">
        <f t="shared" si="10"/>
        <v>0</v>
      </c>
      <c r="I45" s="1099">
        <v>0</v>
      </c>
      <c r="J45" s="1099">
        <v>0</v>
      </c>
      <c r="K45" s="1114"/>
      <c r="L45" s="1114"/>
      <c r="M45" s="1114">
        <f t="shared" si="11"/>
        <v>0</v>
      </c>
      <c r="N45" s="1114">
        <f t="shared" si="12"/>
        <v>0</v>
      </c>
      <c r="O45" s="1100">
        <f t="shared" si="13"/>
        <v>0</v>
      </c>
      <c r="P45" s="1008">
        <f t="shared" si="14"/>
        <v>0</v>
      </c>
    </row>
    <row r="46" spans="1:16" ht="29" outlineLevel="1" x14ac:dyDescent="0.25">
      <c r="A46" s="1094">
        <f t="shared" si="7"/>
        <v>14</v>
      </c>
      <c r="B46" s="1095" t="str">
        <f t="shared" si="6"/>
        <v>Various 14 Nos. of schemes for Hydro Power Stations under Renewable Energy Circle, Pune &amp; Nasik</v>
      </c>
      <c r="C46" s="1096" t="str">
        <f t="shared" si="6"/>
        <v>MERC/CAPEX/2020-21/WFH/SBR/ 19</v>
      </c>
      <c r="D46" s="1097">
        <f t="shared" si="6"/>
        <v>44029</v>
      </c>
      <c r="E46" s="1098">
        <f t="shared" si="6"/>
        <v>0.49224999999999997</v>
      </c>
      <c r="F46" s="1099">
        <f t="shared" si="8"/>
        <v>0</v>
      </c>
      <c r="G46" s="1099">
        <f t="shared" si="9"/>
        <v>0</v>
      </c>
      <c r="H46" s="1099">
        <f t="shared" si="10"/>
        <v>0</v>
      </c>
      <c r="I46" s="1099">
        <v>0</v>
      </c>
      <c r="J46" s="1099">
        <v>0</v>
      </c>
      <c r="K46" s="1099"/>
      <c r="L46" s="1099"/>
      <c r="M46" s="1099">
        <f t="shared" ref="M46:M63" si="15">SUM(J46:L46)</f>
        <v>0</v>
      </c>
      <c r="N46" s="1099">
        <f t="shared" si="12"/>
        <v>0</v>
      </c>
      <c r="O46" s="1100">
        <f t="shared" si="13"/>
        <v>0</v>
      </c>
      <c r="P46" s="1008">
        <f t="shared" si="14"/>
        <v>0</v>
      </c>
    </row>
    <row r="47" spans="1:16" ht="29" outlineLevel="1" x14ac:dyDescent="0.25">
      <c r="A47" s="1101">
        <f t="shared" si="7"/>
        <v>14.2</v>
      </c>
      <c r="B47" s="1102" t="str">
        <f t="shared" si="6"/>
        <v>Schme-B :Replacement of 220 kV Line CTs &amp; PTs of Bhira Tail Race Hydro Power Station.</v>
      </c>
      <c r="C47" s="1103" t="str">
        <f t="shared" si="6"/>
        <v>MERC/CAPEX/2020-21/WFH/SBR/ 19</v>
      </c>
      <c r="D47" s="1009">
        <f t="shared" si="6"/>
        <v>44029</v>
      </c>
      <c r="E47" s="1104">
        <f t="shared" si="6"/>
        <v>0.25</v>
      </c>
      <c r="F47" s="1114">
        <f t="shared" si="8"/>
        <v>0.21346199999999999</v>
      </c>
      <c r="G47" s="1114">
        <f t="shared" si="9"/>
        <v>0.21346199999999999</v>
      </c>
      <c r="H47" s="1114">
        <f t="shared" si="10"/>
        <v>0</v>
      </c>
      <c r="I47" s="1099">
        <v>0</v>
      </c>
      <c r="J47" s="1099">
        <v>0</v>
      </c>
      <c r="K47" s="1114"/>
      <c r="L47" s="1114"/>
      <c r="M47" s="1114">
        <f t="shared" si="15"/>
        <v>0</v>
      </c>
      <c r="N47" s="1114">
        <f t="shared" si="12"/>
        <v>0</v>
      </c>
      <c r="O47" s="1100">
        <f t="shared" si="13"/>
        <v>0</v>
      </c>
      <c r="P47" s="1008">
        <f t="shared" si="14"/>
        <v>0</v>
      </c>
    </row>
    <row r="48" spans="1:16" ht="29" outlineLevel="1" x14ac:dyDescent="0.25">
      <c r="A48" s="1106">
        <f t="shared" si="7"/>
        <v>14.3</v>
      </c>
      <c r="B48" s="1102" t="str">
        <f t="shared" si="6"/>
        <v>Schme-C :Replacement of existing Energy meters by 0.2S Class Energy meters at various HPS.</v>
      </c>
      <c r="C48" s="1103" t="str">
        <f t="shared" si="6"/>
        <v>MERC/CAPEX/2020-21/WFH/SBR/ 19</v>
      </c>
      <c r="D48" s="1009">
        <f t="shared" si="6"/>
        <v>44029</v>
      </c>
      <c r="E48" s="1104">
        <f t="shared" si="6"/>
        <v>0.10199999999999999</v>
      </c>
      <c r="F48" s="1114">
        <f t="shared" si="8"/>
        <v>0</v>
      </c>
      <c r="G48" s="1114">
        <f t="shared" si="9"/>
        <v>0</v>
      </c>
      <c r="H48" s="1114">
        <f t="shared" si="10"/>
        <v>0</v>
      </c>
      <c r="I48" s="1099">
        <v>0</v>
      </c>
      <c r="J48" s="1099">
        <v>0</v>
      </c>
      <c r="K48" s="1114"/>
      <c r="L48" s="1114"/>
      <c r="M48" s="1114">
        <f t="shared" si="15"/>
        <v>0</v>
      </c>
      <c r="N48" s="1114">
        <f t="shared" si="12"/>
        <v>0</v>
      </c>
      <c r="O48" s="1100">
        <f t="shared" si="13"/>
        <v>0</v>
      </c>
      <c r="P48" s="1008">
        <f t="shared" si="14"/>
        <v>0</v>
      </c>
    </row>
    <row r="49" spans="1:16" ht="29" outlineLevel="1" x14ac:dyDescent="0.25">
      <c r="A49" s="1101">
        <f t="shared" si="7"/>
        <v>14.4</v>
      </c>
      <c r="B49" s="1102" t="str">
        <f t="shared" si="6"/>
        <v>Schme-D: Providing Oil Filtration Machines for all Divisions of REC, Pune</v>
      </c>
      <c r="C49" s="1103" t="str">
        <f t="shared" si="6"/>
        <v>MERC/CAPEX/2020-21/WFH/SBR/ 19</v>
      </c>
      <c r="D49" s="1009">
        <f t="shared" si="6"/>
        <v>44029</v>
      </c>
      <c r="E49" s="1104">
        <f t="shared" si="6"/>
        <v>0.14025000000000001</v>
      </c>
      <c r="F49" s="1114">
        <f t="shared" si="8"/>
        <v>6.80978E-2</v>
      </c>
      <c r="G49" s="1114">
        <f t="shared" si="9"/>
        <v>6.80978E-2</v>
      </c>
      <c r="H49" s="1114">
        <f t="shared" si="10"/>
        <v>0</v>
      </c>
      <c r="I49" s="1099">
        <v>0</v>
      </c>
      <c r="J49" s="1099">
        <v>0</v>
      </c>
      <c r="K49" s="1114"/>
      <c r="L49" s="1114"/>
      <c r="M49" s="1114">
        <f t="shared" si="15"/>
        <v>0</v>
      </c>
      <c r="N49" s="1114">
        <f t="shared" si="12"/>
        <v>0</v>
      </c>
      <c r="O49" s="1100">
        <f t="shared" si="13"/>
        <v>0</v>
      </c>
      <c r="P49" s="1008">
        <f t="shared" si="14"/>
        <v>0</v>
      </c>
    </row>
    <row r="50" spans="1:16" ht="29" outlineLevel="1" x14ac:dyDescent="0.25">
      <c r="A50" s="1094">
        <f t="shared" si="7"/>
        <v>16</v>
      </c>
      <c r="B50" s="1095" t="str">
        <f t="shared" si="6"/>
        <v>Various 6 Nos. Schemes for Hydro Power Stations under Renewable Energy Circle, Pune</v>
      </c>
      <c r="C50" s="1096" t="str">
        <f t="shared" si="6"/>
        <v>MERC/CAPEX/2020-2021/WFH/ SBR/22</v>
      </c>
      <c r="D50" s="1097">
        <f t="shared" si="6"/>
        <v>44037</v>
      </c>
      <c r="E50" s="1098">
        <f t="shared" si="6"/>
        <v>1.4903895600000001</v>
      </c>
      <c r="F50" s="1099">
        <f t="shared" si="8"/>
        <v>0</v>
      </c>
      <c r="G50" s="1099">
        <f t="shared" si="9"/>
        <v>0</v>
      </c>
      <c r="H50" s="1099">
        <f t="shared" si="10"/>
        <v>0</v>
      </c>
      <c r="I50" s="1099">
        <v>0</v>
      </c>
      <c r="J50" s="1099">
        <v>0</v>
      </c>
      <c r="K50" s="1099"/>
      <c r="L50" s="1099"/>
      <c r="M50" s="1099">
        <f t="shared" si="15"/>
        <v>0</v>
      </c>
      <c r="N50" s="1099">
        <f t="shared" si="12"/>
        <v>0</v>
      </c>
      <c r="O50" s="1100">
        <f t="shared" si="13"/>
        <v>0</v>
      </c>
      <c r="P50" s="1008">
        <f t="shared" si="14"/>
        <v>0</v>
      </c>
    </row>
    <row r="51" spans="1:16" ht="29" outlineLevel="1" x14ac:dyDescent="0.25">
      <c r="A51" s="1103">
        <f t="shared" si="7"/>
        <v>16.100000000000001</v>
      </c>
      <c r="B51" s="1105" t="str">
        <f t="shared" si="6"/>
        <v>Replacement of existing Air Compressors at Bhira, Tilari, Pawana and Ujjani Hydro Power Stations under REC, Pune (2 Nos for Bhira HPS)</v>
      </c>
      <c r="C51" s="1103" t="str">
        <f t="shared" si="6"/>
        <v>MERC/CAPEX/2020-2021/WFH/ SBR/22</v>
      </c>
      <c r="D51" s="1009">
        <f t="shared" si="6"/>
        <v>44037</v>
      </c>
      <c r="E51" s="1104">
        <f t="shared" si="6"/>
        <v>0.16756000000000001</v>
      </c>
      <c r="F51" s="1114">
        <f t="shared" si="8"/>
        <v>0</v>
      </c>
      <c r="G51" s="1114">
        <f t="shared" si="9"/>
        <v>0</v>
      </c>
      <c r="H51" s="1114">
        <f t="shared" si="10"/>
        <v>0</v>
      </c>
      <c r="I51" s="1099">
        <v>0</v>
      </c>
      <c r="J51" s="1099">
        <v>0</v>
      </c>
      <c r="K51" s="1114"/>
      <c r="L51" s="1114"/>
      <c r="M51" s="1114">
        <f t="shared" si="15"/>
        <v>0</v>
      </c>
      <c r="N51" s="1114">
        <f t="shared" si="12"/>
        <v>0</v>
      </c>
      <c r="O51" s="1100">
        <f t="shared" si="13"/>
        <v>0</v>
      </c>
      <c r="P51" s="1008">
        <f t="shared" si="14"/>
        <v>0</v>
      </c>
    </row>
    <row r="52" spans="1:16" ht="29" outlineLevel="1" x14ac:dyDescent="0.25">
      <c r="A52" s="1103">
        <f t="shared" si="7"/>
        <v>16.399999999999999</v>
      </c>
      <c r="B52" s="1105" t="str">
        <f t="shared" si="6"/>
        <v>Replacement of 220 V, 400/300 AH Battery set with Tubular type Battery Banks at Bhira, Tilari, Kanher, Dimbhe and Ujani Hydro Power Stations.</v>
      </c>
      <c r="C52" s="1103" t="str">
        <f t="shared" si="6"/>
        <v>MERC/CAPEX/2020-2021/WFH/ SBR/22</v>
      </c>
      <c r="D52" s="1009">
        <f t="shared" si="6"/>
        <v>44037</v>
      </c>
      <c r="E52" s="1104">
        <f t="shared" si="6"/>
        <v>0.25245156000000002</v>
      </c>
      <c r="F52" s="1114">
        <f t="shared" si="8"/>
        <v>0</v>
      </c>
      <c r="G52" s="1114">
        <f t="shared" si="9"/>
        <v>0</v>
      </c>
      <c r="H52" s="1114">
        <f t="shared" si="10"/>
        <v>0</v>
      </c>
      <c r="I52" s="1099">
        <v>0.150588</v>
      </c>
      <c r="J52" s="1099">
        <v>0.150588</v>
      </c>
      <c r="K52" s="1114"/>
      <c r="L52" s="1114"/>
      <c r="M52" s="1114">
        <f t="shared" si="15"/>
        <v>0.150588</v>
      </c>
      <c r="N52" s="1114">
        <f t="shared" si="12"/>
        <v>0</v>
      </c>
      <c r="O52" s="1100">
        <f t="shared" si="13"/>
        <v>0.150588</v>
      </c>
      <c r="P52" s="1008">
        <f t="shared" si="14"/>
        <v>0</v>
      </c>
    </row>
    <row r="53" spans="1:16" ht="29" outlineLevel="1" x14ac:dyDescent="0.25">
      <c r="A53" s="1103">
        <f t="shared" si="7"/>
        <v>16.600000000000001</v>
      </c>
      <c r="B53" s="1105" t="str">
        <f t="shared" si="6"/>
        <v>Replacement of existing Protection Systems with Numerical Protection system at Bhira, Panshet, Varasgaon, Dimbhe &amp; Manikdoh HPS.</v>
      </c>
      <c r="C53" s="1103" t="str">
        <f t="shared" si="6"/>
        <v>MERC/CAPEX/2020-2021/WFH/ SBR/22</v>
      </c>
      <c r="D53" s="1009">
        <f t="shared" si="6"/>
        <v>44037</v>
      </c>
      <c r="E53" s="1104">
        <f t="shared" si="6"/>
        <v>1.0703780000000001</v>
      </c>
      <c r="F53" s="1114">
        <f t="shared" si="8"/>
        <v>0</v>
      </c>
      <c r="G53" s="1114">
        <f t="shared" si="9"/>
        <v>0</v>
      </c>
      <c r="H53" s="1114">
        <f t="shared" si="10"/>
        <v>0</v>
      </c>
      <c r="I53" s="1099">
        <v>0</v>
      </c>
      <c r="J53" s="1099">
        <v>0</v>
      </c>
      <c r="K53" s="1114"/>
      <c r="L53" s="1114"/>
      <c r="M53" s="1114">
        <f t="shared" si="15"/>
        <v>0</v>
      </c>
      <c r="N53" s="1114">
        <f t="shared" si="12"/>
        <v>0</v>
      </c>
      <c r="O53" s="1100">
        <f t="shared" si="13"/>
        <v>0</v>
      </c>
      <c r="P53" s="1008">
        <f t="shared" si="14"/>
        <v>0</v>
      </c>
    </row>
    <row r="54" spans="1:16" outlineLevel="1" x14ac:dyDescent="0.25">
      <c r="A54" s="978">
        <f t="shared" si="7"/>
        <v>0</v>
      </c>
      <c r="B54" s="1091" t="str">
        <f t="shared" si="6"/>
        <v>(i) Submitted to MERC</v>
      </c>
      <c r="C54" s="978">
        <f t="shared" si="6"/>
        <v>0</v>
      </c>
      <c r="D54" s="1009" t="str">
        <f t="shared" si="6"/>
        <v>-</v>
      </c>
      <c r="E54" s="1107">
        <f t="shared" si="6"/>
        <v>0</v>
      </c>
      <c r="F54" s="1115">
        <f t="shared" si="8"/>
        <v>0</v>
      </c>
      <c r="G54" s="1115">
        <f t="shared" si="9"/>
        <v>0</v>
      </c>
      <c r="H54" s="1115">
        <f t="shared" si="10"/>
        <v>0</v>
      </c>
      <c r="I54" s="1099">
        <v>0</v>
      </c>
      <c r="J54" s="1099">
        <v>0</v>
      </c>
      <c r="K54" s="1115"/>
      <c r="L54" s="1115"/>
      <c r="M54" s="1115">
        <f t="shared" si="15"/>
        <v>0</v>
      </c>
      <c r="N54" s="1115">
        <f t="shared" si="12"/>
        <v>0</v>
      </c>
      <c r="O54" s="1100">
        <f t="shared" si="13"/>
        <v>0</v>
      </c>
      <c r="P54" s="1008">
        <f t="shared" si="14"/>
        <v>0</v>
      </c>
    </row>
    <row r="55" spans="1:16" outlineLevel="1" x14ac:dyDescent="0.25">
      <c r="A55" s="978">
        <f t="shared" si="7"/>
        <v>0</v>
      </c>
      <c r="B55" s="1091">
        <f t="shared" si="6"/>
        <v>0</v>
      </c>
      <c r="C55" s="978">
        <f t="shared" si="6"/>
        <v>0</v>
      </c>
      <c r="D55" s="1009" t="str">
        <f t="shared" si="6"/>
        <v>-</v>
      </c>
      <c r="E55" s="1107">
        <f t="shared" si="6"/>
        <v>0</v>
      </c>
      <c r="F55" s="1115">
        <f t="shared" si="8"/>
        <v>0</v>
      </c>
      <c r="G55" s="1115">
        <f t="shared" si="9"/>
        <v>0</v>
      </c>
      <c r="H55" s="1115">
        <f t="shared" si="10"/>
        <v>0</v>
      </c>
      <c r="I55" s="1099">
        <v>0</v>
      </c>
      <c r="J55" s="1099">
        <v>0</v>
      </c>
      <c r="K55" s="1115"/>
      <c r="L55" s="1115"/>
      <c r="M55" s="1115">
        <f t="shared" si="15"/>
        <v>0</v>
      </c>
      <c r="N55" s="1115">
        <f t="shared" si="12"/>
        <v>0</v>
      </c>
      <c r="O55" s="1100">
        <f t="shared" si="13"/>
        <v>0</v>
      </c>
      <c r="P55" s="1008">
        <f t="shared" si="14"/>
        <v>0</v>
      </c>
    </row>
    <row r="56" spans="1:16" outlineLevel="1" x14ac:dyDescent="0.25">
      <c r="A56" s="978">
        <f t="shared" si="7"/>
        <v>0</v>
      </c>
      <c r="B56" s="1091" t="str">
        <f t="shared" si="7"/>
        <v>(ii) Yet to be submitted to MERC</v>
      </c>
      <c r="C56" s="1096">
        <f t="shared" si="7"/>
        <v>0</v>
      </c>
      <c r="D56" s="1097" t="str">
        <f t="shared" si="7"/>
        <v>-</v>
      </c>
      <c r="E56" s="1098">
        <f t="shared" si="7"/>
        <v>0</v>
      </c>
      <c r="F56" s="1116">
        <f t="shared" si="8"/>
        <v>0</v>
      </c>
      <c r="G56" s="1116">
        <f t="shared" si="9"/>
        <v>0</v>
      </c>
      <c r="H56" s="1116">
        <f t="shared" si="10"/>
        <v>0</v>
      </c>
      <c r="I56" s="1099">
        <v>0</v>
      </c>
      <c r="J56" s="1099">
        <v>0</v>
      </c>
      <c r="K56" s="1116"/>
      <c r="L56" s="1116"/>
      <c r="M56" s="1116">
        <f t="shared" si="15"/>
        <v>0</v>
      </c>
      <c r="N56" s="1116">
        <f t="shared" si="12"/>
        <v>0</v>
      </c>
      <c r="O56" s="1100">
        <f t="shared" si="13"/>
        <v>0</v>
      </c>
      <c r="P56" s="1008">
        <f t="shared" si="14"/>
        <v>0</v>
      </c>
    </row>
    <row r="57" spans="1:16" outlineLevel="1" x14ac:dyDescent="0.25">
      <c r="A57" s="982">
        <f t="shared" si="7"/>
        <v>1</v>
      </c>
      <c r="B57" s="983" t="str">
        <f t="shared" si="7"/>
        <v>DPR-5</v>
      </c>
      <c r="C57" s="1103" t="str">
        <f t="shared" si="7"/>
        <v>(ii) Yet to be submitted to MERC</v>
      </c>
      <c r="D57" s="1009" t="str">
        <f t="shared" si="7"/>
        <v>-</v>
      </c>
      <c r="E57" s="1104">
        <f t="shared" si="7"/>
        <v>0</v>
      </c>
      <c r="F57" s="1114">
        <f t="shared" si="8"/>
        <v>0</v>
      </c>
      <c r="G57" s="1114">
        <f t="shared" si="9"/>
        <v>0</v>
      </c>
      <c r="H57" s="1114">
        <f t="shared" si="10"/>
        <v>0</v>
      </c>
      <c r="I57" s="1099">
        <v>0</v>
      </c>
      <c r="J57" s="1099">
        <v>0</v>
      </c>
      <c r="K57" s="1114"/>
      <c r="L57" s="1114"/>
      <c r="M57" s="1114">
        <f t="shared" si="15"/>
        <v>0</v>
      </c>
      <c r="N57" s="1114">
        <f t="shared" si="12"/>
        <v>0</v>
      </c>
      <c r="O57" s="1100">
        <f t="shared" si="13"/>
        <v>0</v>
      </c>
      <c r="P57" s="1008">
        <f t="shared" si="14"/>
        <v>0</v>
      </c>
    </row>
    <row r="58" spans="1:16" outlineLevel="1" x14ac:dyDescent="0.25">
      <c r="A58" s="992">
        <f t="shared" ref="A58:E68" si="16">A26</f>
        <v>1.6</v>
      </c>
      <c r="B58" s="993" t="str">
        <f t="shared" si="16"/>
        <v>Supply,Errection &amp; Commissioning of DigitalGoverner at Bhira HPS</v>
      </c>
      <c r="C58" s="1103">
        <f t="shared" si="16"/>
        <v>0</v>
      </c>
      <c r="D58" s="1009" t="str">
        <f t="shared" si="16"/>
        <v>-</v>
      </c>
      <c r="E58" s="1104">
        <f t="shared" si="16"/>
        <v>0</v>
      </c>
      <c r="F58" s="1114">
        <f t="shared" si="8"/>
        <v>0</v>
      </c>
      <c r="G58" s="1114">
        <f t="shared" si="9"/>
        <v>0</v>
      </c>
      <c r="H58" s="1114">
        <f t="shared" si="10"/>
        <v>0</v>
      </c>
      <c r="I58" s="1099">
        <v>0</v>
      </c>
      <c r="J58" s="1099">
        <v>0</v>
      </c>
      <c r="K58" s="1114"/>
      <c r="L58" s="1114"/>
      <c r="M58" s="1114">
        <f t="shared" si="15"/>
        <v>0</v>
      </c>
      <c r="N58" s="1114">
        <f t="shared" si="12"/>
        <v>0</v>
      </c>
      <c r="O58" s="1100">
        <f t="shared" si="13"/>
        <v>0</v>
      </c>
      <c r="P58" s="1008">
        <f t="shared" si="14"/>
        <v>0</v>
      </c>
    </row>
    <row r="59" spans="1:16" outlineLevel="1" x14ac:dyDescent="0.25">
      <c r="A59" s="982">
        <f t="shared" si="16"/>
        <v>2</v>
      </c>
      <c r="B59" s="983" t="str">
        <f t="shared" si="16"/>
        <v>DPR-6</v>
      </c>
      <c r="C59" s="1103">
        <f t="shared" si="16"/>
        <v>0</v>
      </c>
      <c r="D59" s="1009" t="str">
        <f t="shared" si="16"/>
        <v>-</v>
      </c>
      <c r="E59" s="1104">
        <f t="shared" si="16"/>
        <v>0</v>
      </c>
      <c r="F59" s="1114">
        <f t="shared" si="8"/>
        <v>0</v>
      </c>
      <c r="G59" s="1114">
        <f t="shared" si="9"/>
        <v>0</v>
      </c>
      <c r="H59" s="1114">
        <f t="shared" si="10"/>
        <v>0</v>
      </c>
      <c r="I59" s="1099">
        <v>0</v>
      </c>
      <c r="J59" s="1099">
        <v>0</v>
      </c>
      <c r="K59" s="1114"/>
      <c r="L59" s="1114"/>
      <c r="M59" s="1114">
        <f t="shared" si="15"/>
        <v>0</v>
      </c>
      <c r="N59" s="1114">
        <f t="shared" si="12"/>
        <v>0</v>
      </c>
      <c r="O59" s="1100">
        <f t="shared" si="13"/>
        <v>0</v>
      </c>
      <c r="P59" s="1008">
        <f t="shared" si="14"/>
        <v>0</v>
      </c>
    </row>
    <row r="60" spans="1:16" outlineLevel="1" x14ac:dyDescent="0.25">
      <c r="A60" s="992">
        <f t="shared" si="16"/>
        <v>2.1</v>
      </c>
      <c r="B60" s="993" t="str">
        <f t="shared" si="16"/>
        <v>Auto sequencer for Bhira HPS unit 1 &amp; 2</v>
      </c>
      <c r="C60" s="1103">
        <f t="shared" si="16"/>
        <v>0</v>
      </c>
      <c r="D60" s="1009" t="str">
        <f t="shared" si="16"/>
        <v>-</v>
      </c>
      <c r="E60" s="1104">
        <f t="shared" si="16"/>
        <v>0</v>
      </c>
      <c r="F60" s="1114">
        <f t="shared" si="8"/>
        <v>0</v>
      </c>
      <c r="G60" s="1114">
        <f t="shared" si="9"/>
        <v>0</v>
      </c>
      <c r="H60" s="1114">
        <f t="shared" si="10"/>
        <v>0</v>
      </c>
      <c r="I60" s="1099">
        <v>0</v>
      </c>
      <c r="J60" s="1099">
        <v>0</v>
      </c>
      <c r="K60" s="1114"/>
      <c r="L60" s="1114"/>
      <c r="M60" s="1114">
        <f t="shared" si="15"/>
        <v>0</v>
      </c>
      <c r="N60" s="1114">
        <f t="shared" si="12"/>
        <v>0</v>
      </c>
      <c r="O60" s="1100">
        <f t="shared" si="13"/>
        <v>0</v>
      </c>
      <c r="P60" s="1008">
        <f t="shared" si="14"/>
        <v>0</v>
      </c>
    </row>
    <row r="61" spans="1:16" outlineLevel="1" x14ac:dyDescent="0.25">
      <c r="A61" s="999">
        <f t="shared" si="16"/>
        <v>3</v>
      </c>
      <c r="B61" s="983" t="str">
        <f t="shared" si="16"/>
        <v>DPR-7</v>
      </c>
      <c r="C61" s="1103">
        <f t="shared" si="16"/>
        <v>0</v>
      </c>
      <c r="D61" s="1009" t="str">
        <f t="shared" si="16"/>
        <v>-</v>
      </c>
      <c r="E61" s="1104">
        <f t="shared" si="16"/>
        <v>0</v>
      </c>
      <c r="F61" s="1114">
        <f t="shared" si="8"/>
        <v>0</v>
      </c>
      <c r="G61" s="1114">
        <f t="shared" si="9"/>
        <v>0</v>
      </c>
      <c r="H61" s="1114">
        <f t="shared" si="10"/>
        <v>0</v>
      </c>
      <c r="I61" s="1099">
        <v>0</v>
      </c>
      <c r="J61" s="1099">
        <v>0</v>
      </c>
      <c r="K61" s="1114"/>
      <c r="L61" s="1114"/>
      <c r="M61" s="1114">
        <f t="shared" si="15"/>
        <v>0</v>
      </c>
      <c r="N61" s="1114">
        <f t="shared" si="12"/>
        <v>0</v>
      </c>
      <c r="O61" s="1100">
        <f t="shared" si="13"/>
        <v>0</v>
      </c>
      <c r="P61" s="1008">
        <f t="shared" si="14"/>
        <v>0</v>
      </c>
    </row>
    <row r="62" spans="1:16" outlineLevel="1" x14ac:dyDescent="0.25">
      <c r="A62" s="992">
        <f t="shared" si="16"/>
        <v>3.1</v>
      </c>
      <c r="B62" s="993" t="str">
        <f t="shared" si="16"/>
        <v>Generator Transformer at Bira HPS</v>
      </c>
      <c r="C62" s="1103">
        <f t="shared" si="16"/>
        <v>0</v>
      </c>
      <c r="D62" s="1009" t="str">
        <f t="shared" si="16"/>
        <v>-</v>
      </c>
      <c r="E62" s="1104">
        <f t="shared" si="16"/>
        <v>0</v>
      </c>
      <c r="F62" s="1114">
        <f t="shared" si="8"/>
        <v>0</v>
      </c>
      <c r="G62" s="1114">
        <f t="shared" si="9"/>
        <v>0</v>
      </c>
      <c r="H62" s="1114">
        <f t="shared" si="10"/>
        <v>0</v>
      </c>
      <c r="I62" s="1099">
        <v>0</v>
      </c>
      <c r="J62" s="1099">
        <v>0</v>
      </c>
      <c r="K62" s="1114"/>
      <c r="L62" s="1114"/>
      <c r="M62" s="1114">
        <f t="shared" si="15"/>
        <v>0</v>
      </c>
      <c r="N62" s="1114">
        <f t="shared" si="12"/>
        <v>0</v>
      </c>
      <c r="O62" s="1100">
        <f t="shared" si="13"/>
        <v>0</v>
      </c>
      <c r="P62" s="1008">
        <f t="shared" si="14"/>
        <v>0</v>
      </c>
    </row>
    <row r="63" spans="1:16" outlineLevel="1" x14ac:dyDescent="0.25">
      <c r="A63" s="1103">
        <f t="shared" si="16"/>
        <v>0</v>
      </c>
      <c r="B63" s="1108">
        <f t="shared" si="16"/>
        <v>0</v>
      </c>
      <c r="C63" s="1103">
        <f t="shared" si="16"/>
        <v>0</v>
      </c>
      <c r="D63" s="1009" t="str">
        <f t="shared" si="16"/>
        <v>-</v>
      </c>
      <c r="E63" s="1104">
        <f t="shared" si="16"/>
        <v>0</v>
      </c>
      <c r="F63" s="1114">
        <f t="shared" si="8"/>
        <v>0</v>
      </c>
      <c r="G63" s="1114">
        <f t="shared" si="9"/>
        <v>0</v>
      </c>
      <c r="H63" s="1114">
        <f t="shared" si="10"/>
        <v>0</v>
      </c>
      <c r="I63" s="1099">
        <v>0</v>
      </c>
      <c r="J63" s="1099">
        <v>0</v>
      </c>
      <c r="K63" s="1114"/>
      <c r="L63" s="1114"/>
      <c r="M63" s="1114">
        <f t="shared" si="15"/>
        <v>0</v>
      </c>
      <c r="N63" s="1114">
        <f t="shared" si="12"/>
        <v>0</v>
      </c>
      <c r="O63" s="1100">
        <f t="shared" si="13"/>
        <v>0</v>
      </c>
      <c r="P63" s="1008">
        <f t="shared" si="14"/>
        <v>0</v>
      </c>
    </row>
    <row r="64" spans="1:16" outlineLevel="1" x14ac:dyDescent="0.25">
      <c r="A64" s="978">
        <f t="shared" si="16"/>
        <v>0</v>
      </c>
      <c r="B64" s="981">
        <f t="shared" si="16"/>
        <v>0</v>
      </c>
      <c r="C64" s="1103">
        <f t="shared" si="16"/>
        <v>0</v>
      </c>
      <c r="D64" s="1009" t="str">
        <f t="shared" si="16"/>
        <v>-</v>
      </c>
      <c r="E64" s="1104">
        <f t="shared" si="16"/>
        <v>0</v>
      </c>
      <c r="F64" s="1114">
        <f t="shared" si="8"/>
        <v>0</v>
      </c>
      <c r="G64" s="1114">
        <f t="shared" si="9"/>
        <v>0</v>
      </c>
      <c r="H64" s="1114">
        <f t="shared" si="10"/>
        <v>0</v>
      </c>
      <c r="I64" s="1099">
        <v>0</v>
      </c>
      <c r="J64" s="1099">
        <v>0</v>
      </c>
      <c r="K64" s="1114"/>
      <c r="L64" s="1114"/>
      <c r="M64" s="1114">
        <f t="shared" ref="M64:M68" si="17">SUM(J64:L64)</f>
        <v>0</v>
      </c>
      <c r="N64" s="1114">
        <f t="shared" si="12"/>
        <v>0</v>
      </c>
      <c r="O64" s="1100">
        <f t="shared" si="13"/>
        <v>0</v>
      </c>
      <c r="P64" s="1008">
        <f t="shared" si="14"/>
        <v>0</v>
      </c>
    </row>
    <row r="65" spans="1:16" outlineLevel="1" x14ac:dyDescent="0.25">
      <c r="A65" s="978">
        <f t="shared" si="16"/>
        <v>0</v>
      </c>
      <c r="B65" s="956" t="str">
        <f t="shared" si="16"/>
        <v>B) Non-DPR Schemes</v>
      </c>
      <c r="C65" s="978">
        <f t="shared" si="16"/>
        <v>0</v>
      </c>
      <c r="D65" s="1009" t="str">
        <f t="shared" si="16"/>
        <v>-</v>
      </c>
      <c r="E65" s="1107">
        <f t="shared" si="16"/>
        <v>0</v>
      </c>
      <c r="F65" s="1115">
        <f>F33+I33</f>
        <v>0</v>
      </c>
      <c r="G65" s="1115">
        <f>G33+M33</f>
        <v>0</v>
      </c>
      <c r="H65" s="1114">
        <f t="shared" si="10"/>
        <v>0</v>
      </c>
      <c r="I65" s="1099">
        <v>0</v>
      </c>
      <c r="J65" s="1099">
        <v>0</v>
      </c>
      <c r="K65" s="1115"/>
      <c r="L65" s="1115"/>
      <c r="M65" s="1115">
        <f t="shared" si="17"/>
        <v>0</v>
      </c>
      <c r="N65" s="1115">
        <f t="shared" si="12"/>
        <v>0</v>
      </c>
    </row>
    <row r="66" spans="1:16" outlineLevel="1" x14ac:dyDescent="0.25">
      <c r="A66" s="1103">
        <f t="shared" si="16"/>
        <v>1</v>
      </c>
      <c r="B66" s="1109" t="str">
        <f t="shared" si="16"/>
        <v>Furniture &amp; Fixture General Asset</v>
      </c>
      <c r="C66" s="1103" t="str">
        <f t="shared" si="16"/>
        <v>N.A.</v>
      </c>
      <c r="D66" s="1009" t="str">
        <f t="shared" si="16"/>
        <v>-</v>
      </c>
      <c r="E66" s="1104">
        <f t="shared" si="16"/>
        <v>0</v>
      </c>
      <c r="F66" s="1114">
        <f>F34+I34</f>
        <v>0</v>
      </c>
      <c r="G66" s="1114">
        <f>G34+M34</f>
        <v>0</v>
      </c>
      <c r="H66" s="1114">
        <f t="shared" si="10"/>
        <v>0</v>
      </c>
      <c r="I66" s="1099">
        <v>0</v>
      </c>
      <c r="J66" s="1099">
        <v>0</v>
      </c>
      <c r="K66" s="1114"/>
      <c r="L66" s="1114"/>
      <c r="M66" s="1114">
        <f t="shared" si="17"/>
        <v>0</v>
      </c>
      <c r="N66" s="1114">
        <f t="shared" si="12"/>
        <v>0</v>
      </c>
    </row>
    <row r="67" spans="1:16" outlineLevel="1" x14ac:dyDescent="0.25">
      <c r="A67" s="1103">
        <f t="shared" si="16"/>
        <v>2</v>
      </c>
      <c r="B67" s="1109" t="str">
        <f t="shared" si="16"/>
        <v>Electrical General Asset</v>
      </c>
      <c r="C67" s="1103" t="str">
        <f t="shared" si="16"/>
        <v>N.A.</v>
      </c>
      <c r="D67" s="1009" t="str">
        <f t="shared" si="16"/>
        <v>-</v>
      </c>
      <c r="E67" s="1104">
        <f t="shared" si="16"/>
        <v>0</v>
      </c>
      <c r="F67" s="1114">
        <f>F35+I35</f>
        <v>0.20075161699999999</v>
      </c>
      <c r="G67" s="1114">
        <f>G35+M35</f>
        <v>0.20075161699999999</v>
      </c>
      <c r="H67" s="1114">
        <f t="shared" si="10"/>
        <v>0</v>
      </c>
      <c r="I67" s="1099">
        <v>2.5250000000000002E-2</v>
      </c>
      <c r="J67" s="1099">
        <v>2.5250000000000002E-2</v>
      </c>
      <c r="K67" s="1114"/>
      <c r="L67" s="1114"/>
      <c r="M67" s="1114">
        <f t="shared" si="17"/>
        <v>2.5250000000000002E-2</v>
      </c>
      <c r="N67" s="1114">
        <f t="shared" si="12"/>
        <v>0</v>
      </c>
    </row>
    <row r="68" spans="1:16" ht="15" outlineLevel="1" thickBot="1" x14ac:dyDescent="0.3">
      <c r="A68" s="1103">
        <f t="shared" si="16"/>
        <v>3</v>
      </c>
      <c r="B68" s="1109" t="str">
        <f t="shared" si="16"/>
        <v>Electronics General Asset</v>
      </c>
      <c r="C68" s="1103" t="str">
        <f t="shared" si="16"/>
        <v>N.A.</v>
      </c>
      <c r="D68" s="1009" t="str">
        <f t="shared" si="16"/>
        <v>-</v>
      </c>
      <c r="E68" s="1104">
        <f t="shared" si="16"/>
        <v>0</v>
      </c>
      <c r="F68" s="1114">
        <f>F36+I36</f>
        <v>4.1721675999999999E-2</v>
      </c>
      <c r="G68" s="1114">
        <f>G36+M36</f>
        <v>4.1721675999999999E-2</v>
      </c>
      <c r="H68" s="1114">
        <f t="shared" si="10"/>
        <v>0</v>
      </c>
      <c r="I68" s="1099">
        <v>0</v>
      </c>
      <c r="J68" s="1099">
        <v>0</v>
      </c>
      <c r="K68" s="1114"/>
      <c r="L68" s="1114"/>
      <c r="M68" s="1114">
        <f t="shared" si="17"/>
        <v>0</v>
      </c>
      <c r="N68" s="1114">
        <f t="shared" si="12"/>
        <v>0</v>
      </c>
    </row>
    <row r="69" spans="1:16" ht="15" thickBot="1" x14ac:dyDescent="0.3">
      <c r="A69" s="1010"/>
      <c r="B69" s="1011" t="str">
        <f>B37</f>
        <v>Total</v>
      </c>
      <c r="C69" s="1012"/>
      <c r="D69" s="1013"/>
      <c r="E69" s="1110"/>
      <c r="F69" s="1111">
        <f t="shared" ref="F69:N69" si="18">SUM(F42:F68)</f>
        <v>1.3018472240000001</v>
      </c>
      <c r="G69" s="1111">
        <f t="shared" si="18"/>
        <v>1.3018472240000001</v>
      </c>
      <c r="H69" s="1111">
        <f t="shared" si="18"/>
        <v>0</v>
      </c>
      <c r="I69" s="1111">
        <f t="shared" si="18"/>
        <v>0.17583799999999999</v>
      </c>
      <c r="J69" s="1111">
        <f t="shared" si="18"/>
        <v>0.17583799999999999</v>
      </c>
      <c r="K69" s="1111">
        <f t="shared" si="18"/>
        <v>0</v>
      </c>
      <c r="L69" s="1111">
        <f t="shared" si="18"/>
        <v>0</v>
      </c>
      <c r="M69" s="1111">
        <f t="shared" si="18"/>
        <v>0.17583799999999999</v>
      </c>
      <c r="N69" s="1111">
        <f t="shared" si="18"/>
        <v>0</v>
      </c>
    </row>
    <row r="70" spans="1:16" x14ac:dyDescent="0.25">
      <c r="F70" s="1112"/>
      <c r="G70" s="1112"/>
      <c r="H70" s="1112"/>
      <c r="I70" s="1112"/>
      <c r="J70" s="1112"/>
      <c r="K70" s="1112"/>
      <c r="L70" s="1112"/>
      <c r="M70" s="1112"/>
      <c r="N70" s="1112"/>
    </row>
    <row r="71" spans="1:16" x14ac:dyDescent="0.25">
      <c r="A71" s="1086"/>
      <c r="B71" s="1007" t="s">
        <v>521</v>
      </c>
      <c r="C71" s="1087"/>
      <c r="D71" s="1088"/>
      <c r="E71" s="1089"/>
      <c r="F71" s="1113"/>
      <c r="G71" s="1113"/>
      <c r="H71" s="1113"/>
      <c r="I71" s="1113"/>
      <c r="J71" s="1113"/>
      <c r="K71" s="1113"/>
      <c r="L71" s="1113"/>
      <c r="M71" s="1113"/>
      <c r="N71" s="1113"/>
    </row>
    <row r="72" spans="1:16" outlineLevel="1" x14ac:dyDescent="0.25">
      <c r="A72" s="1090"/>
      <c r="B72" s="956" t="str">
        <f t="shared" ref="B72:B73" si="19">B40</f>
        <v>a) DPR Schemes</v>
      </c>
      <c r="C72" s="1087"/>
      <c r="D72" s="1088"/>
      <c r="E72" s="1089"/>
      <c r="F72" s="1113"/>
      <c r="G72" s="1113"/>
      <c r="H72" s="1113"/>
      <c r="I72" s="1113"/>
      <c r="J72" s="1113"/>
      <c r="K72" s="1113"/>
      <c r="L72" s="1113"/>
      <c r="M72" s="1113"/>
      <c r="N72" s="1113"/>
    </row>
    <row r="73" spans="1:16" outlineLevel="1" x14ac:dyDescent="0.25">
      <c r="A73" s="1090"/>
      <c r="B73" s="1091" t="str">
        <f t="shared" si="19"/>
        <v>(i) In principally Approved by MERC</v>
      </c>
      <c r="C73" s="1092"/>
      <c r="D73" s="1093"/>
      <c r="E73" s="1089"/>
      <c r="F73" s="1113"/>
      <c r="G73" s="1113"/>
      <c r="H73" s="1113"/>
      <c r="I73" s="1113"/>
      <c r="J73" s="1113"/>
      <c r="K73" s="1113"/>
      <c r="L73" s="1113"/>
      <c r="M73" s="1113"/>
      <c r="N73" s="1113"/>
    </row>
    <row r="74" spans="1:16" ht="29" outlineLevel="1" x14ac:dyDescent="0.25">
      <c r="A74" s="1094">
        <f t="shared" ref="A74:E89" si="20">A42</f>
        <v>5</v>
      </c>
      <c r="B74" s="1095" t="str">
        <f t="shared" si="20"/>
        <v>Various Civil schemes for Modernisations of colonies at Various Locations under Pune HPC (Considered for Bhira HPS Only)</v>
      </c>
      <c r="C74" s="1096" t="str">
        <f t="shared" si="20"/>
        <v>MERC/CAPEX/20162017/01745</v>
      </c>
      <c r="D74" s="1097">
        <f t="shared" si="20"/>
        <v>42825</v>
      </c>
      <c r="E74" s="1098">
        <f t="shared" si="20"/>
        <v>1.1971000000000001</v>
      </c>
      <c r="F74" s="1099">
        <f t="shared" ref="F74:F96" si="21">F42+I42</f>
        <v>0</v>
      </c>
      <c r="G74" s="1099">
        <f t="shared" ref="G74:G96" si="22">G42+M42</f>
        <v>0</v>
      </c>
      <c r="H74" s="1099">
        <f t="shared" ref="H74:H100" si="23">F74-G74</f>
        <v>0</v>
      </c>
      <c r="I74" s="1099">
        <v>0</v>
      </c>
      <c r="J74" s="1099">
        <v>0</v>
      </c>
      <c r="K74" s="1099"/>
      <c r="L74" s="1099"/>
      <c r="M74" s="1099">
        <f t="shared" ref="M74:M77" si="24">SUM(J74:L74)</f>
        <v>0</v>
      </c>
      <c r="N74" s="1099">
        <f t="shared" ref="N74:N100" si="25">H74+I74-M74</f>
        <v>0</v>
      </c>
      <c r="O74" s="1100">
        <f t="shared" ref="O74:O96" si="26">MAX(0,IF(M74=0,0,IF(G74+M74&lt;E74,M74,E74-G74)))</f>
        <v>0</v>
      </c>
      <c r="P74" s="1008">
        <f t="shared" ref="P74:P96" si="27">M74-O74</f>
        <v>0</v>
      </c>
    </row>
    <row r="75" spans="1:16" outlineLevel="1" x14ac:dyDescent="0.25">
      <c r="A75" s="1101">
        <f t="shared" si="20"/>
        <v>5.0999999999999996</v>
      </c>
      <c r="B75" s="1102" t="str">
        <f t="shared" si="20"/>
        <v>Refurbishing of Residential complex</v>
      </c>
      <c r="C75" s="1103" t="str">
        <f t="shared" si="20"/>
        <v>MERC/CAPEX/20162017/01745</v>
      </c>
      <c r="D75" s="1009">
        <f t="shared" si="20"/>
        <v>42825</v>
      </c>
      <c r="E75" s="1104">
        <f t="shared" si="20"/>
        <v>0.67310000000000003</v>
      </c>
      <c r="F75" s="1114">
        <f t="shared" si="21"/>
        <v>0.67692529499999998</v>
      </c>
      <c r="G75" s="1114">
        <f t="shared" si="22"/>
        <v>0.67692529499999998</v>
      </c>
      <c r="H75" s="1114">
        <f t="shared" si="23"/>
        <v>0</v>
      </c>
      <c r="I75" s="1099">
        <v>0</v>
      </c>
      <c r="J75" s="1099">
        <v>0</v>
      </c>
      <c r="K75" s="1114"/>
      <c r="L75" s="1114"/>
      <c r="M75" s="1114">
        <f t="shared" si="24"/>
        <v>0</v>
      </c>
      <c r="N75" s="1114">
        <f t="shared" si="25"/>
        <v>0</v>
      </c>
      <c r="O75" s="1100">
        <f t="shared" si="26"/>
        <v>0</v>
      </c>
      <c r="P75" s="1008">
        <f t="shared" si="27"/>
        <v>0</v>
      </c>
    </row>
    <row r="76" spans="1:16" outlineLevel="1" x14ac:dyDescent="0.25">
      <c r="A76" s="1101">
        <f t="shared" si="20"/>
        <v>5.2</v>
      </c>
      <c r="B76" s="1102" t="str">
        <f t="shared" si="20"/>
        <v>Internal Roads</v>
      </c>
      <c r="C76" s="1103" t="str">
        <f t="shared" si="20"/>
        <v>MERC/CAPEX/20162017/01745</v>
      </c>
      <c r="D76" s="1009">
        <f t="shared" si="20"/>
        <v>42825</v>
      </c>
      <c r="E76" s="1104">
        <f t="shared" si="20"/>
        <v>0.1027</v>
      </c>
      <c r="F76" s="1114">
        <f t="shared" si="21"/>
        <v>0.100888836</v>
      </c>
      <c r="G76" s="1114">
        <f t="shared" si="22"/>
        <v>0.100888836</v>
      </c>
      <c r="H76" s="1114">
        <f t="shared" si="23"/>
        <v>0</v>
      </c>
      <c r="I76" s="1099">
        <v>0</v>
      </c>
      <c r="J76" s="1099">
        <v>0</v>
      </c>
      <c r="K76" s="1114"/>
      <c r="L76" s="1114"/>
      <c r="M76" s="1114">
        <f t="shared" si="24"/>
        <v>0</v>
      </c>
      <c r="N76" s="1114">
        <f t="shared" si="25"/>
        <v>0</v>
      </c>
      <c r="O76" s="1100">
        <f t="shared" si="26"/>
        <v>0</v>
      </c>
      <c r="P76" s="1008">
        <f t="shared" si="27"/>
        <v>0</v>
      </c>
    </row>
    <row r="77" spans="1:16" outlineLevel="1" x14ac:dyDescent="0.25">
      <c r="A77" s="1103">
        <f t="shared" si="20"/>
        <v>5.3</v>
      </c>
      <c r="B77" s="1105" t="str">
        <f t="shared" si="20"/>
        <v>Water supply, filteration &amp;  Sanitary works</v>
      </c>
      <c r="C77" s="1103" t="str">
        <f t="shared" si="20"/>
        <v>MERC/CAPEX/20162017/01745</v>
      </c>
      <c r="D77" s="1009">
        <f t="shared" si="20"/>
        <v>42825</v>
      </c>
      <c r="E77" s="1104">
        <f t="shared" si="20"/>
        <v>0.42130000000000001</v>
      </c>
      <c r="F77" s="1114">
        <f t="shared" si="21"/>
        <v>0</v>
      </c>
      <c r="G77" s="1114">
        <f t="shared" si="22"/>
        <v>0</v>
      </c>
      <c r="H77" s="1114">
        <f t="shared" si="23"/>
        <v>0</v>
      </c>
      <c r="I77" s="1099">
        <v>0</v>
      </c>
      <c r="J77" s="1099">
        <v>0</v>
      </c>
      <c r="K77" s="1114"/>
      <c r="L77" s="1114"/>
      <c r="M77" s="1114">
        <f t="shared" si="24"/>
        <v>0</v>
      </c>
      <c r="N77" s="1114">
        <f t="shared" si="25"/>
        <v>0</v>
      </c>
      <c r="O77" s="1100">
        <f t="shared" si="26"/>
        <v>0</v>
      </c>
      <c r="P77" s="1008">
        <f t="shared" si="27"/>
        <v>0</v>
      </c>
    </row>
    <row r="78" spans="1:16" ht="29" outlineLevel="1" x14ac:dyDescent="0.25">
      <c r="A78" s="1094">
        <f t="shared" si="20"/>
        <v>14</v>
      </c>
      <c r="B78" s="1095" t="str">
        <f t="shared" si="20"/>
        <v>Various 14 Nos. of schemes for Hydro Power Stations under Renewable Energy Circle, Pune &amp; Nasik</v>
      </c>
      <c r="C78" s="1096" t="str">
        <f t="shared" si="20"/>
        <v>MERC/CAPEX/2020-21/WFH/SBR/ 19</v>
      </c>
      <c r="D78" s="1097">
        <f t="shared" si="20"/>
        <v>44029</v>
      </c>
      <c r="E78" s="1098">
        <f t="shared" si="20"/>
        <v>0.49224999999999997</v>
      </c>
      <c r="F78" s="1099">
        <f t="shared" si="21"/>
        <v>0</v>
      </c>
      <c r="G78" s="1099">
        <f t="shared" si="22"/>
        <v>0</v>
      </c>
      <c r="H78" s="1099">
        <f t="shared" si="23"/>
        <v>0</v>
      </c>
      <c r="I78" s="1099">
        <v>0</v>
      </c>
      <c r="J78" s="1099">
        <v>0</v>
      </c>
      <c r="K78" s="1099"/>
      <c r="L78" s="1099"/>
      <c r="M78" s="1099">
        <f t="shared" ref="M78:M96" si="28">SUM(J78:L78)</f>
        <v>0</v>
      </c>
      <c r="N78" s="1099">
        <f t="shared" si="25"/>
        <v>0</v>
      </c>
      <c r="O78" s="1100">
        <f t="shared" si="26"/>
        <v>0</v>
      </c>
      <c r="P78" s="1008">
        <f t="shared" si="27"/>
        <v>0</v>
      </c>
    </row>
    <row r="79" spans="1:16" ht="29" outlineLevel="1" x14ac:dyDescent="0.25">
      <c r="A79" s="1101">
        <f t="shared" si="20"/>
        <v>14.2</v>
      </c>
      <c r="B79" s="1102" t="str">
        <f t="shared" si="20"/>
        <v>Schme-B :Replacement of 220 kV Line CTs &amp; PTs of Bhira Tail Race Hydro Power Station.</v>
      </c>
      <c r="C79" s="1103" t="str">
        <f t="shared" si="20"/>
        <v>MERC/CAPEX/2020-21/WFH/SBR/ 19</v>
      </c>
      <c r="D79" s="1009">
        <f t="shared" si="20"/>
        <v>44029</v>
      </c>
      <c r="E79" s="1104">
        <f t="shared" si="20"/>
        <v>0.25</v>
      </c>
      <c r="F79" s="1114">
        <f t="shared" si="21"/>
        <v>0.21346199999999999</v>
      </c>
      <c r="G79" s="1114">
        <f t="shared" si="22"/>
        <v>0.21346199999999999</v>
      </c>
      <c r="H79" s="1114">
        <f t="shared" si="23"/>
        <v>0</v>
      </c>
      <c r="I79" s="1099">
        <v>0</v>
      </c>
      <c r="J79" s="1099">
        <v>0</v>
      </c>
      <c r="K79" s="1114"/>
      <c r="L79" s="1114"/>
      <c r="M79" s="1114">
        <f t="shared" si="28"/>
        <v>0</v>
      </c>
      <c r="N79" s="1114">
        <f t="shared" si="25"/>
        <v>0</v>
      </c>
      <c r="O79" s="1100">
        <f t="shared" si="26"/>
        <v>0</v>
      </c>
      <c r="P79" s="1008">
        <f t="shared" si="27"/>
        <v>0</v>
      </c>
    </row>
    <row r="80" spans="1:16" ht="29" outlineLevel="1" x14ac:dyDescent="0.25">
      <c r="A80" s="1106">
        <f t="shared" si="20"/>
        <v>14.3</v>
      </c>
      <c r="B80" s="1102" t="str">
        <f t="shared" si="20"/>
        <v>Schme-C :Replacement of existing Energy meters by 0.2S Class Energy meters at various HPS.</v>
      </c>
      <c r="C80" s="1103" t="str">
        <f t="shared" si="20"/>
        <v>MERC/CAPEX/2020-21/WFH/SBR/ 19</v>
      </c>
      <c r="D80" s="1009">
        <f t="shared" si="20"/>
        <v>44029</v>
      </c>
      <c r="E80" s="1104">
        <f t="shared" si="20"/>
        <v>0.10199999999999999</v>
      </c>
      <c r="F80" s="1114">
        <f t="shared" si="21"/>
        <v>0</v>
      </c>
      <c r="G80" s="1114">
        <f t="shared" si="22"/>
        <v>0</v>
      </c>
      <c r="H80" s="1114">
        <f t="shared" si="23"/>
        <v>0</v>
      </c>
      <c r="I80" s="1099">
        <v>0</v>
      </c>
      <c r="J80" s="1099">
        <v>0</v>
      </c>
      <c r="K80" s="1114"/>
      <c r="L80" s="1114"/>
      <c r="M80" s="1114">
        <f t="shared" si="28"/>
        <v>0</v>
      </c>
      <c r="N80" s="1114">
        <f t="shared" si="25"/>
        <v>0</v>
      </c>
      <c r="O80" s="1100">
        <f t="shared" si="26"/>
        <v>0</v>
      </c>
      <c r="P80" s="1008">
        <f t="shared" si="27"/>
        <v>0</v>
      </c>
    </row>
    <row r="81" spans="1:16" ht="29" outlineLevel="1" x14ac:dyDescent="0.25">
      <c r="A81" s="1101">
        <f t="shared" si="20"/>
        <v>14.4</v>
      </c>
      <c r="B81" s="1102" t="str">
        <f t="shared" si="20"/>
        <v>Schme-D: Providing Oil Filtration Machines for all Divisions of REC, Pune</v>
      </c>
      <c r="C81" s="1103" t="str">
        <f t="shared" si="20"/>
        <v>MERC/CAPEX/2020-21/WFH/SBR/ 19</v>
      </c>
      <c r="D81" s="1009">
        <f t="shared" si="20"/>
        <v>44029</v>
      </c>
      <c r="E81" s="1104">
        <f t="shared" si="20"/>
        <v>0.14025000000000001</v>
      </c>
      <c r="F81" s="1114">
        <f t="shared" si="21"/>
        <v>6.80978E-2</v>
      </c>
      <c r="G81" s="1114">
        <f t="shared" si="22"/>
        <v>6.80978E-2</v>
      </c>
      <c r="H81" s="1114">
        <f t="shared" si="23"/>
        <v>0</v>
      </c>
      <c r="I81" s="1099">
        <v>0</v>
      </c>
      <c r="J81" s="1099">
        <v>0</v>
      </c>
      <c r="K81" s="1114"/>
      <c r="L81" s="1114"/>
      <c r="M81" s="1114">
        <f t="shared" si="28"/>
        <v>0</v>
      </c>
      <c r="N81" s="1114">
        <f t="shared" si="25"/>
        <v>0</v>
      </c>
      <c r="O81" s="1100">
        <f t="shared" si="26"/>
        <v>0</v>
      </c>
      <c r="P81" s="1008">
        <f t="shared" si="27"/>
        <v>0</v>
      </c>
    </row>
    <row r="82" spans="1:16" ht="29" outlineLevel="1" x14ac:dyDescent="0.25">
      <c r="A82" s="1094">
        <f t="shared" si="20"/>
        <v>16</v>
      </c>
      <c r="B82" s="1095" t="str">
        <f t="shared" si="20"/>
        <v>Various 6 Nos. Schemes for Hydro Power Stations under Renewable Energy Circle, Pune</v>
      </c>
      <c r="C82" s="1096" t="str">
        <f t="shared" si="20"/>
        <v>MERC/CAPEX/2020-2021/WFH/ SBR/22</v>
      </c>
      <c r="D82" s="1097">
        <f t="shared" si="20"/>
        <v>44037</v>
      </c>
      <c r="E82" s="1098">
        <f t="shared" si="20"/>
        <v>1.4903895600000001</v>
      </c>
      <c r="F82" s="1099">
        <f t="shared" si="21"/>
        <v>0</v>
      </c>
      <c r="G82" s="1099">
        <f t="shared" si="22"/>
        <v>0</v>
      </c>
      <c r="H82" s="1099">
        <f t="shared" si="23"/>
        <v>0</v>
      </c>
      <c r="I82" s="1099">
        <v>0</v>
      </c>
      <c r="J82" s="1099">
        <v>0</v>
      </c>
      <c r="K82" s="1099"/>
      <c r="L82" s="1099"/>
      <c r="M82" s="1099">
        <f t="shared" si="28"/>
        <v>0</v>
      </c>
      <c r="N82" s="1099">
        <f t="shared" si="25"/>
        <v>0</v>
      </c>
      <c r="O82" s="1100">
        <f t="shared" si="26"/>
        <v>0</v>
      </c>
      <c r="P82" s="1008">
        <f t="shared" si="27"/>
        <v>0</v>
      </c>
    </row>
    <row r="83" spans="1:16" ht="29" outlineLevel="1" x14ac:dyDescent="0.25">
      <c r="A83" s="1103">
        <f t="shared" si="20"/>
        <v>16.100000000000001</v>
      </c>
      <c r="B83" s="1105" t="str">
        <f t="shared" si="20"/>
        <v>Replacement of existing Air Compressors at Bhira, Tilari, Pawana and Ujjani Hydro Power Stations under REC, Pune (2 Nos for Bhira HPS)</v>
      </c>
      <c r="C83" s="1103" t="str">
        <f t="shared" si="20"/>
        <v>MERC/CAPEX/2020-2021/WFH/ SBR/22</v>
      </c>
      <c r="D83" s="1009">
        <f t="shared" si="20"/>
        <v>44037</v>
      </c>
      <c r="E83" s="1104">
        <f t="shared" si="20"/>
        <v>0.16756000000000001</v>
      </c>
      <c r="F83" s="1114">
        <f t="shared" si="21"/>
        <v>0</v>
      </c>
      <c r="G83" s="1114">
        <f t="shared" si="22"/>
        <v>0</v>
      </c>
      <c r="H83" s="1114">
        <f t="shared" si="23"/>
        <v>0</v>
      </c>
      <c r="I83" s="1099">
        <v>0.16755999999999999</v>
      </c>
      <c r="J83" s="1099">
        <v>0</v>
      </c>
      <c r="K83" s="1114"/>
      <c r="L83" s="1114"/>
      <c r="M83" s="1114">
        <f t="shared" si="28"/>
        <v>0</v>
      </c>
      <c r="N83" s="1114">
        <f t="shared" si="25"/>
        <v>0.16755999999999999</v>
      </c>
      <c r="O83" s="1100">
        <f t="shared" si="26"/>
        <v>0</v>
      </c>
      <c r="P83" s="1008">
        <f t="shared" si="27"/>
        <v>0</v>
      </c>
    </row>
    <row r="84" spans="1:16" ht="29" outlineLevel="1" x14ac:dyDescent="0.25">
      <c r="A84" s="1103">
        <f t="shared" si="20"/>
        <v>16.399999999999999</v>
      </c>
      <c r="B84" s="1105" t="str">
        <f t="shared" si="20"/>
        <v>Replacement of 220 V, 400/300 AH Battery set with Tubular type Battery Banks at Bhira, Tilari, Kanher, Dimbhe and Ujani Hydro Power Stations.</v>
      </c>
      <c r="C84" s="1103" t="str">
        <f t="shared" si="20"/>
        <v>MERC/CAPEX/2020-2021/WFH/ SBR/22</v>
      </c>
      <c r="D84" s="1009">
        <f t="shared" si="20"/>
        <v>44037</v>
      </c>
      <c r="E84" s="1104">
        <f t="shared" si="20"/>
        <v>0.25245156000000002</v>
      </c>
      <c r="F84" s="1114">
        <f t="shared" si="21"/>
        <v>0.150588</v>
      </c>
      <c r="G84" s="1114">
        <f t="shared" si="22"/>
        <v>0.150588</v>
      </c>
      <c r="H84" s="1114">
        <f t="shared" si="23"/>
        <v>0</v>
      </c>
      <c r="I84" s="1099">
        <v>0</v>
      </c>
      <c r="J84" s="1099">
        <v>0</v>
      </c>
      <c r="K84" s="1114"/>
      <c r="L84" s="1114"/>
      <c r="M84" s="1114">
        <f t="shared" si="28"/>
        <v>0</v>
      </c>
      <c r="N84" s="1114">
        <f t="shared" si="25"/>
        <v>0</v>
      </c>
      <c r="O84" s="1100">
        <f t="shared" si="26"/>
        <v>0</v>
      </c>
      <c r="P84" s="1008">
        <f t="shared" si="27"/>
        <v>0</v>
      </c>
    </row>
    <row r="85" spans="1:16" ht="29" outlineLevel="1" x14ac:dyDescent="0.25">
      <c r="A85" s="1103">
        <f t="shared" si="20"/>
        <v>16.600000000000001</v>
      </c>
      <c r="B85" s="1105" t="str">
        <f t="shared" si="20"/>
        <v>Replacement of existing Protection Systems with Numerical Protection system at Bhira, Panshet, Varasgaon, Dimbhe &amp; Manikdoh HPS.</v>
      </c>
      <c r="C85" s="1103" t="str">
        <f t="shared" si="20"/>
        <v>MERC/CAPEX/2020-2021/WFH/ SBR/22</v>
      </c>
      <c r="D85" s="1009">
        <f t="shared" si="20"/>
        <v>44037</v>
      </c>
      <c r="E85" s="1104">
        <f t="shared" si="20"/>
        <v>1.0703780000000001</v>
      </c>
      <c r="F85" s="1114">
        <f t="shared" si="21"/>
        <v>0</v>
      </c>
      <c r="G85" s="1114">
        <f t="shared" si="22"/>
        <v>0</v>
      </c>
      <c r="H85" s="1114">
        <f t="shared" si="23"/>
        <v>0</v>
      </c>
      <c r="I85" s="1099">
        <v>0</v>
      </c>
      <c r="J85" s="1099">
        <v>0</v>
      </c>
      <c r="K85" s="1114"/>
      <c r="L85" s="1114"/>
      <c r="M85" s="1114">
        <f t="shared" si="28"/>
        <v>0</v>
      </c>
      <c r="N85" s="1114">
        <f t="shared" si="25"/>
        <v>0</v>
      </c>
      <c r="O85" s="1100">
        <f t="shared" si="26"/>
        <v>0</v>
      </c>
      <c r="P85" s="1008">
        <f t="shared" si="27"/>
        <v>0</v>
      </c>
    </row>
    <row r="86" spans="1:16" outlineLevel="1" x14ac:dyDescent="0.25">
      <c r="A86" s="978">
        <f t="shared" si="20"/>
        <v>0</v>
      </c>
      <c r="B86" s="1091" t="str">
        <f t="shared" si="20"/>
        <v>(i) Submitted to MERC</v>
      </c>
      <c r="C86" s="978">
        <f t="shared" si="20"/>
        <v>0</v>
      </c>
      <c r="D86" s="1009" t="str">
        <f t="shared" si="20"/>
        <v>-</v>
      </c>
      <c r="E86" s="1107">
        <f t="shared" si="20"/>
        <v>0</v>
      </c>
      <c r="F86" s="1115">
        <f t="shared" si="21"/>
        <v>0</v>
      </c>
      <c r="G86" s="1115">
        <f t="shared" si="22"/>
        <v>0</v>
      </c>
      <c r="H86" s="1115">
        <f t="shared" si="23"/>
        <v>0</v>
      </c>
      <c r="I86" s="1099">
        <v>0</v>
      </c>
      <c r="J86" s="1099">
        <v>0</v>
      </c>
      <c r="K86" s="1115"/>
      <c r="L86" s="1115"/>
      <c r="M86" s="1115">
        <f t="shared" si="28"/>
        <v>0</v>
      </c>
      <c r="N86" s="1115">
        <f t="shared" si="25"/>
        <v>0</v>
      </c>
      <c r="O86" s="1100">
        <f t="shared" si="26"/>
        <v>0</v>
      </c>
      <c r="P86" s="1008">
        <f t="shared" si="27"/>
        <v>0</v>
      </c>
    </row>
    <row r="87" spans="1:16" outlineLevel="1" x14ac:dyDescent="0.25">
      <c r="A87" s="978">
        <f t="shared" si="20"/>
        <v>0</v>
      </c>
      <c r="B87" s="1091">
        <f t="shared" si="20"/>
        <v>0</v>
      </c>
      <c r="C87" s="978">
        <f t="shared" si="20"/>
        <v>0</v>
      </c>
      <c r="D87" s="1009" t="str">
        <f t="shared" si="20"/>
        <v>-</v>
      </c>
      <c r="E87" s="1107">
        <f t="shared" si="20"/>
        <v>0</v>
      </c>
      <c r="F87" s="1115">
        <f t="shared" si="21"/>
        <v>0</v>
      </c>
      <c r="G87" s="1115">
        <f t="shared" si="22"/>
        <v>0</v>
      </c>
      <c r="H87" s="1115">
        <f t="shared" si="23"/>
        <v>0</v>
      </c>
      <c r="I87" s="1099">
        <v>0</v>
      </c>
      <c r="J87" s="1099">
        <v>0</v>
      </c>
      <c r="K87" s="1115"/>
      <c r="L87" s="1115"/>
      <c r="M87" s="1115">
        <f t="shared" si="28"/>
        <v>0</v>
      </c>
      <c r="N87" s="1115">
        <f t="shared" si="25"/>
        <v>0</v>
      </c>
      <c r="O87" s="1100">
        <f t="shared" si="26"/>
        <v>0</v>
      </c>
      <c r="P87" s="1008">
        <f t="shared" si="27"/>
        <v>0</v>
      </c>
    </row>
    <row r="88" spans="1:16" outlineLevel="1" x14ac:dyDescent="0.25">
      <c r="A88" s="978">
        <f t="shared" si="20"/>
        <v>0</v>
      </c>
      <c r="B88" s="1091" t="str">
        <f t="shared" si="20"/>
        <v>(ii) Yet to be submitted to MERC</v>
      </c>
      <c r="C88" s="1096">
        <f t="shared" si="20"/>
        <v>0</v>
      </c>
      <c r="D88" s="1097" t="str">
        <f t="shared" si="20"/>
        <v>-</v>
      </c>
      <c r="E88" s="1098">
        <f t="shared" si="20"/>
        <v>0</v>
      </c>
      <c r="F88" s="1116">
        <f t="shared" si="21"/>
        <v>0</v>
      </c>
      <c r="G88" s="1116">
        <f t="shared" si="22"/>
        <v>0</v>
      </c>
      <c r="H88" s="1116">
        <f t="shared" si="23"/>
        <v>0</v>
      </c>
      <c r="I88" s="1099">
        <v>0</v>
      </c>
      <c r="J88" s="1099">
        <v>0</v>
      </c>
      <c r="K88" s="1116"/>
      <c r="L88" s="1116"/>
      <c r="M88" s="1116">
        <f t="shared" si="28"/>
        <v>0</v>
      </c>
      <c r="N88" s="1116">
        <f t="shared" si="25"/>
        <v>0</v>
      </c>
      <c r="O88" s="1100">
        <f t="shared" si="26"/>
        <v>0</v>
      </c>
      <c r="P88" s="1008">
        <f t="shared" si="27"/>
        <v>0</v>
      </c>
    </row>
    <row r="89" spans="1:16" outlineLevel="1" x14ac:dyDescent="0.25">
      <c r="A89" s="982">
        <f t="shared" si="20"/>
        <v>1</v>
      </c>
      <c r="B89" s="983" t="str">
        <f t="shared" si="20"/>
        <v>DPR-5</v>
      </c>
      <c r="C89" s="1103" t="str">
        <f t="shared" si="20"/>
        <v>(ii) Yet to be submitted to MERC</v>
      </c>
      <c r="D89" s="1009" t="str">
        <f t="shared" si="20"/>
        <v>-</v>
      </c>
      <c r="E89" s="1104">
        <f t="shared" si="20"/>
        <v>0</v>
      </c>
      <c r="F89" s="1114">
        <f t="shared" si="21"/>
        <v>0</v>
      </c>
      <c r="G89" s="1114">
        <f t="shared" si="22"/>
        <v>0</v>
      </c>
      <c r="H89" s="1114">
        <f t="shared" si="23"/>
        <v>0</v>
      </c>
      <c r="I89" s="1099">
        <v>0</v>
      </c>
      <c r="J89" s="1099">
        <v>0</v>
      </c>
      <c r="K89" s="1114"/>
      <c r="L89" s="1114"/>
      <c r="M89" s="1114">
        <f t="shared" si="28"/>
        <v>0</v>
      </c>
      <c r="N89" s="1114">
        <f t="shared" si="25"/>
        <v>0</v>
      </c>
      <c r="O89" s="1100">
        <f t="shared" si="26"/>
        <v>0</v>
      </c>
      <c r="P89" s="1008">
        <f t="shared" si="27"/>
        <v>0</v>
      </c>
    </row>
    <row r="90" spans="1:16" outlineLevel="1" x14ac:dyDescent="0.25">
      <c r="A90" s="992">
        <f t="shared" ref="A90:E100" si="29">A58</f>
        <v>1.6</v>
      </c>
      <c r="B90" s="993" t="str">
        <f t="shared" si="29"/>
        <v>Supply,Errection &amp; Commissioning of DigitalGoverner at Bhira HPS</v>
      </c>
      <c r="C90" s="1103">
        <f t="shared" si="29"/>
        <v>0</v>
      </c>
      <c r="D90" s="1009" t="str">
        <f t="shared" si="29"/>
        <v>-</v>
      </c>
      <c r="E90" s="1104">
        <f t="shared" si="29"/>
        <v>0</v>
      </c>
      <c r="F90" s="1114">
        <f t="shared" si="21"/>
        <v>0</v>
      </c>
      <c r="G90" s="1114">
        <f t="shared" si="22"/>
        <v>0</v>
      </c>
      <c r="H90" s="1114">
        <f t="shared" si="23"/>
        <v>0</v>
      </c>
      <c r="I90" s="1099">
        <v>0</v>
      </c>
      <c r="J90" s="1099">
        <v>0</v>
      </c>
      <c r="K90" s="1114"/>
      <c r="L90" s="1114"/>
      <c r="M90" s="1114">
        <f t="shared" si="28"/>
        <v>0</v>
      </c>
      <c r="N90" s="1114">
        <f t="shared" si="25"/>
        <v>0</v>
      </c>
      <c r="O90" s="1100">
        <f t="shared" si="26"/>
        <v>0</v>
      </c>
      <c r="P90" s="1008">
        <f t="shared" si="27"/>
        <v>0</v>
      </c>
    </row>
    <row r="91" spans="1:16" outlineLevel="1" x14ac:dyDescent="0.25">
      <c r="A91" s="982">
        <f t="shared" si="29"/>
        <v>2</v>
      </c>
      <c r="B91" s="983" t="str">
        <f t="shared" si="29"/>
        <v>DPR-6</v>
      </c>
      <c r="C91" s="1103">
        <f t="shared" si="29"/>
        <v>0</v>
      </c>
      <c r="D91" s="1009" t="str">
        <f t="shared" si="29"/>
        <v>-</v>
      </c>
      <c r="E91" s="1104">
        <f t="shared" si="29"/>
        <v>0</v>
      </c>
      <c r="F91" s="1114">
        <f t="shared" si="21"/>
        <v>0</v>
      </c>
      <c r="G91" s="1114">
        <f t="shared" si="22"/>
        <v>0</v>
      </c>
      <c r="H91" s="1114">
        <f t="shared" si="23"/>
        <v>0</v>
      </c>
      <c r="I91" s="1099">
        <v>0</v>
      </c>
      <c r="J91" s="1099">
        <v>0</v>
      </c>
      <c r="K91" s="1114"/>
      <c r="L91" s="1114"/>
      <c r="M91" s="1114">
        <f t="shared" si="28"/>
        <v>0</v>
      </c>
      <c r="N91" s="1114">
        <f t="shared" si="25"/>
        <v>0</v>
      </c>
      <c r="O91" s="1100">
        <f t="shared" si="26"/>
        <v>0</v>
      </c>
      <c r="P91" s="1008">
        <f t="shared" si="27"/>
        <v>0</v>
      </c>
    </row>
    <row r="92" spans="1:16" outlineLevel="1" x14ac:dyDescent="0.25">
      <c r="A92" s="992">
        <f t="shared" si="29"/>
        <v>2.1</v>
      </c>
      <c r="B92" s="993" t="str">
        <f t="shared" si="29"/>
        <v>Auto sequencer for Bhira HPS unit 1 &amp; 2</v>
      </c>
      <c r="C92" s="1103">
        <f t="shared" si="29"/>
        <v>0</v>
      </c>
      <c r="D92" s="1009" t="str">
        <f t="shared" si="29"/>
        <v>-</v>
      </c>
      <c r="E92" s="1104">
        <f t="shared" si="29"/>
        <v>0</v>
      </c>
      <c r="F92" s="1114">
        <f t="shared" si="21"/>
        <v>0</v>
      </c>
      <c r="G92" s="1114">
        <f t="shared" si="22"/>
        <v>0</v>
      </c>
      <c r="H92" s="1114">
        <f t="shared" si="23"/>
        <v>0</v>
      </c>
      <c r="I92" s="1099">
        <v>0</v>
      </c>
      <c r="J92" s="1099">
        <v>0</v>
      </c>
      <c r="K92" s="1114"/>
      <c r="L92" s="1114"/>
      <c r="M92" s="1114">
        <f t="shared" si="28"/>
        <v>0</v>
      </c>
      <c r="N92" s="1114">
        <f t="shared" si="25"/>
        <v>0</v>
      </c>
      <c r="O92" s="1100">
        <f t="shared" si="26"/>
        <v>0</v>
      </c>
      <c r="P92" s="1008">
        <f t="shared" si="27"/>
        <v>0</v>
      </c>
    </row>
    <row r="93" spans="1:16" outlineLevel="1" x14ac:dyDescent="0.25">
      <c r="A93" s="999">
        <f t="shared" si="29"/>
        <v>3</v>
      </c>
      <c r="B93" s="983" t="str">
        <f t="shared" si="29"/>
        <v>DPR-7</v>
      </c>
      <c r="C93" s="1103">
        <f t="shared" si="29"/>
        <v>0</v>
      </c>
      <c r="D93" s="1009" t="str">
        <f t="shared" si="29"/>
        <v>-</v>
      </c>
      <c r="E93" s="1104">
        <f t="shared" si="29"/>
        <v>0</v>
      </c>
      <c r="F93" s="1114">
        <f t="shared" si="21"/>
        <v>0</v>
      </c>
      <c r="G93" s="1114">
        <f t="shared" si="22"/>
        <v>0</v>
      </c>
      <c r="H93" s="1114">
        <f t="shared" si="23"/>
        <v>0</v>
      </c>
      <c r="I93" s="1099">
        <v>0</v>
      </c>
      <c r="J93" s="1099">
        <v>0</v>
      </c>
      <c r="K93" s="1114"/>
      <c r="L93" s="1114"/>
      <c r="M93" s="1114">
        <f t="shared" si="28"/>
        <v>0</v>
      </c>
      <c r="N93" s="1114">
        <f t="shared" si="25"/>
        <v>0</v>
      </c>
      <c r="O93" s="1100">
        <f t="shared" si="26"/>
        <v>0</v>
      </c>
      <c r="P93" s="1008">
        <f t="shared" si="27"/>
        <v>0</v>
      </c>
    </row>
    <row r="94" spans="1:16" outlineLevel="1" x14ac:dyDescent="0.25">
      <c r="A94" s="992">
        <f t="shared" si="29"/>
        <v>3.1</v>
      </c>
      <c r="B94" s="993" t="str">
        <f t="shared" si="29"/>
        <v>Generator Transformer at Bira HPS</v>
      </c>
      <c r="C94" s="1103">
        <f t="shared" si="29"/>
        <v>0</v>
      </c>
      <c r="D94" s="1009" t="str">
        <f t="shared" si="29"/>
        <v>-</v>
      </c>
      <c r="E94" s="1104">
        <f t="shared" si="29"/>
        <v>0</v>
      </c>
      <c r="F94" s="1114">
        <f t="shared" si="21"/>
        <v>0</v>
      </c>
      <c r="G94" s="1114">
        <f t="shared" si="22"/>
        <v>0</v>
      </c>
      <c r="H94" s="1114">
        <f t="shared" si="23"/>
        <v>0</v>
      </c>
      <c r="I94" s="1099">
        <v>0</v>
      </c>
      <c r="J94" s="1099">
        <v>0</v>
      </c>
      <c r="K94" s="1114"/>
      <c r="L94" s="1114"/>
      <c r="M94" s="1114">
        <f t="shared" si="28"/>
        <v>0</v>
      </c>
      <c r="N94" s="1114">
        <f t="shared" si="25"/>
        <v>0</v>
      </c>
      <c r="O94" s="1100">
        <f t="shared" si="26"/>
        <v>0</v>
      </c>
      <c r="P94" s="1008">
        <f t="shared" si="27"/>
        <v>0</v>
      </c>
    </row>
    <row r="95" spans="1:16" outlineLevel="1" x14ac:dyDescent="0.25">
      <c r="A95" s="1103">
        <f t="shared" si="29"/>
        <v>0</v>
      </c>
      <c r="B95" s="1108">
        <f t="shared" si="29"/>
        <v>0</v>
      </c>
      <c r="C95" s="1103">
        <f t="shared" si="29"/>
        <v>0</v>
      </c>
      <c r="D95" s="1009" t="str">
        <f t="shared" si="29"/>
        <v>-</v>
      </c>
      <c r="E95" s="1104">
        <f t="shared" si="29"/>
        <v>0</v>
      </c>
      <c r="F95" s="1114">
        <f t="shared" si="21"/>
        <v>0</v>
      </c>
      <c r="G95" s="1114">
        <f t="shared" si="22"/>
        <v>0</v>
      </c>
      <c r="H95" s="1114">
        <f t="shared" si="23"/>
        <v>0</v>
      </c>
      <c r="I95" s="1099">
        <v>0</v>
      </c>
      <c r="J95" s="1099">
        <v>0</v>
      </c>
      <c r="K95" s="1114"/>
      <c r="L95" s="1114"/>
      <c r="M95" s="1114">
        <f t="shared" si="28"/>
        <v>0</v>
      </c>
      <c r="N95" s="1114">
        <f t="shared" si="25"/>
        <v>0</v>
      </c>
      <c r="O95" s="1100">
        <f t="shared" si="26"/>
        <v>0</v>
      </c>
      <c r="P95" s="1008">
        <f t="shared" si="27"/>
        <v>0</v>
      </c>
    </row>
    <row r="96" spans="1:16" outlineLevel="1" x14ac:dyDescent="0.25">
      <c r="A96" s="978">
        <f t="shared" si="29"/>
        <v>0</v>
      </c>
      <c r="B96" s="981">
        <f t="shared" si="29"/>
        <v>0</v>
      </c>
      <c r="C96" s="1103">
        <f t="shared" si="29"/>
        <v>0</v>
      </c>
      <c r="D96" s="1009" t="str">
        <f t="shared" si="29"/>
        <v>-</v>
      </c>
      <c r="E96" s="1104">
        <f t="shared" si="29"/>
        <v>0</v>
      </c>
      <c r="F96" s="1114">
        <f t="shared" si="21"/>
        <v>0</v>
      </c>
      <c r="G96" s="1114">
        <f t="shared" si="22"/>
        <v>0</v>
      </c>
      <c r="H96" s="1114">
        <f t="shared" si="23"/>
        <v>0</v>
      </c>
      <c r="I96" s="1099">
        <v>0</v>
      </c>
      <c r="J96" s="1099">
        <v>0</v>
      </c>
      <c r="K96" s="1114"/>
      <c r="L96" s="1114"/>
      <c r="M96" s="1114">
        <f t="shared" si="28"/>
        <v>0</v>
      </c>
      <c r="N96" s="1114">
        <f t="shared" si="25"/>
        <v>0</v>
      </c>
      <c r="O96" s="1100">
        <f t="shared" si="26"/>
        <v>0</v>
      </c>
      <c r="P96" s="1008">
        <f t="shared" si="27"/>
        <v>0</v>
      </c>
    </row>
    <row r="97" spans="1:16" outlineLevel="1" x14ac:dyDescent="0.25">
      <c r="A97" s="978">
        <f t="shared" si="29"/>
        <v>0</v>
      </c>
      <c r="B97" s="956" t="str">
        <f t="shared" si="29"/>
        <v>B) Non-DPR Schemes</v>
      </c>
      <c r="C97" s="978">
        <f t="shared" si="29"/>
        <v>0</v>
      </c>
      <c r="D97" s="1009" t="str">
        <f t="shared" si="29"/>
        <v>-</v>
      </c>
      <c r="E97" s="1107">
        <f t="shared" si="29"/>
        <v>0</v>
      </c>
      <c r="F97" s="1115">
        <f>F65+I65</f>
        <v>0</v>
      </c>
      <c r="G97" s="1115">
        <f>G65+M65</f>
        <v>0</v>
      </c>
      <c r="H97" s="1114">
        <f t="shared" si="23"/>
        <v>0</v>
      </c>
      <c r="I97" s="1099">
        <v>0</v>
      </c>
      <c r="J97" s="1099">
        <v>0</v>
      </c>
      <c r="K97" s="1115"/>
      <c r="L97" s="1115"/>
      <c r="M97" s="1115">
        <f t="shared" ref="M97:M100" si="30">SUM(J97:L97)</f>
        <v>0</v>
      </c>
      <c r="N97" s="1115">
        <f t="shared" si="25"/>
        <v>0</v>
      </c>
    </row>
    <row r="98" spans="1:16" outlineLevel="1" x14ac:dyDescent="0.25">
      <c r="A98" s="1103">
        <f t="shared" si="29"/>
        <v>1</v>
      </c>
      <c r="B98" s="1109" t="str">
        <f t="shared" si="29"/>
        <v>Furniture &amp; Fixture General Asset</v>
      </c>
      <c r="C98" s="1103" t="str">
        <f t="shared" si="29"/>
        <v>N.A.</v>
      </c>
      <c r="D98" s="1009" t="str">
        <f t="shared" si="29"/>
        <v>-</v>
      </c>
      <c r="E98" s="1104">
        <f t="shared" si="29"/>
        <v>0</v>
      </c>
      <c r="F98" s="1114">
        <f>F66+I66</f>
        <v>0</v>
      </c>
      <c r="G98" s="1114">
        <f>G66+M66</f>
        <v>0</v>
      </c>
      <c r="H98" s="1114">
        <f t="shared" si="23"/>
        <v>0</v>
      </c>
      <c r="I98" s="1099">
        <v>0</v>
      </c>
      <c r="J98" s="1099">
        <v>0</v>
      </c>
      <c r="K98" s="1114"/>
      <c r="L98" s="1114"/>
      <c r="M98" s="1114">
        <f t="shared" si="30"/>
        <v>0</v>
      </c>
      <c r="N98" s="1114">
        <f t="shared" si="25"/>
        <v>0</v>
      </c>
    </row>
    <row r="99" spans="1:16" outlineLevel="1" x14ac:dyDescent="0.25">
      <c r="A99" s="1103">
        <f t="shared" si="29"/>
        <v>2</v>
      </c>
      <c r="B99" s="1109" t="str">
        <f t="shared" si="29"/>
        <v>Electrical General Asset</v>
      </c>
      <c r="C99" s="1103" t="str">
        <f t="shared" si="29"/>
        <v>N.A.</v>
      </c>
      <c r="D99" s="1009" t="str">
        <f t="shared" si="29"/>
        <v>-</v>
      </c>
      <c r="E99" s="1104">
        <f t="shared" si="29"/>
        <v>0</v>
      </c>
      <c r="F99" s="1114">
        <f>F67+I67</f>
        <v>0.22600161699999999</v>
      </c>
      <c r="G99" s="1114">
        <f>G67+M67</f>
        <v>0.22600161699999999</v>
      </c>
      <c r="H99" s="1114">
        <f t="shared" si="23"/>
        <v>0</v>
      </c>
      <c r="I99" s="1099">
        <v>0</v>
      </c>
      <c r="J99" s="1099">
        <v>0</v>
      </c>
      <c r="K99" s="1114"/>
      <c r="L99" s="1114"/>
      <c r="M99" s="1114">
        <f t="shared" si="30"/>
        <v>0</v>
      </c>
      <c r="N99" s="1114">
        <f t="shared" si="25"/>
        <v>0</v>
      </c>
    </row>
    <row r="100" spans="1:16" ht="15" outlineLevel="1" thickBot="1" x14ac:dyDescent="0.3">
      <c r="A100" s="1103">
        <f t="shared" si="29"/>
        <v>3</v>
      </c>
      <c r="B100" s="1109" t="str">
        <f t="shared" si="29"/>
        <v>Electronics General Asset</v>
      </c>
      <c r="C100" s="1103" t="str">
        <f t="shared" si="29"/>
        <v>N.A.</v>
      </c>
      <c r="D100" s="1009" t="str">
        <f t="shared" si="29"/>
        <v>-</v>
      </c>
      <c r="E100" s="1104">
        <f t="shared" si="29"/>
        <v>0</v>
      </c>
      <c r="F100" s="1114">
        <f>F68+I68</f>
        <v>4.1721675999999999E-2</v>
      </c>
      <c r="G100" s="1114">
        <f>G68+M68</f>
        <v>4.1721675999999999E-2</v>
      </c>
      <c r="H100" s="1114">
        <f t="shared" si="23"/>
        <v>0</v>
      </c>
      <c r="I100" s="1099">
        <v>0</v>
      </c>
      <c r="J100" s="1099">
        <v>0</v>
      </c>
      <c r="K100" s="1114"/>
      <c r="L100" s="1114"/>
      <c r="M100" s="1114">
        <f t="shared" si="30"/>
        <v>0</v>
      </c>
      <c r="N100" s="1114">
        <f t="shared" si="25"/>
        <v>0</v>
      </c>
    </row>
    <row r="101" spans="1:16" ht="15" thickBot="1" x14ac:dyDescent="0.3">
      <c r="A101" s="1010"/>
      <c r="B101" s="1011" t="str">
        <f>B69</f>
        <v>Total</v>
      </c>
      <c r="C101" s="1012"/>
      <c r="D101" s="1013"/>
      <c r="E101" s="1110"/>
      <c r="F101" s="1111">
        <f t="shared" ref="F101:N101" si="31">SUM(F74:F100)</f>
        <v>1.4776852240000002</v>
      </c>
      <c r="G101" s="1111">
        <f t="shared" si="31"/>
        <v>1.4776852240000002</v>
      </c>
      <c r="H101" s="1111">
        <f t="shared" si="31"/>
        <v>0</v>
      </c>
      <c r="I101" s="1111">
        <f t="shared" si="31"/>
        <v>0.16755999999999999</v>
      </c>
      <c r="J101" s="1111">
        <f t="shared" si="31"/>
        <v>0</v>
      </c>
      <c r="K101" s="1111">
        <f t="shared" si="31"/>
        <v>0</v>
      </c>
      <c r="L101" s="1111">
        <f t="shared" si="31"/>
        <v>0</v>
      </c>
      <c r="M101" s="1111">
        <f t="shared" si="31"/>
        <v>0</v>
      </c>
      <c r="N101" s="1111">
        <f t="shared" si="31"/>
        <v>0.16755999999999999</v>
      </c>
    </row>
    <row r="102" spans="1:16" x14ac:dyDescent="0.25">
      <c r="F102" s="1112"/>
      <c r="G102" s="1112"/>
      <c r="H102" s="1112"/>
      <c r="I102" s="1112"/>
      <c r="J102" s="1112"/>
      <c r="K102" s="1112"/>
      <c r="L102" s="1112"/>
      <c r="M102" s="1112"/>
      <c r="N102" s="1112"/>
    </row>
    <row r="103" spans="1:16" x14ac:dyDescent="0.25">
      <c r="A103" s="1086"/>
      <c r="B103" s="1007" t="s">
        <v>934</v>
      </c>
      <c r="C103" s="1087"/>
      <c r="D103" s="1088"/>
      <c r="E103" s="1089"/>
      <c r="F103" s="1113"/>
      <c r="G103" s="1113"/>
      <c r="H103" s="1113"/>
      <c r="I103" s="1113"/>
      <c r="J103" s="1113"/>
      <c r="K103" s="1113"/>
      <c r="L103" s="1113"/>
      <c r="M103" s="1113"/>
      <c r="N103" s="1113"/>
    </row>
    <row r="104" spans="1:16" outlineLevel="1" x14ac:dyDescent="0.25">
      <c r="A104" s="1090"/>
      <c r="B104" s="956" t="str">
        <f t="shared" ref="B104:B105" si="32">B72</f>
        <v>a) DPR Schemes</v>
      </c>
      <c r="C104" s="1087"/>
      <c r="D104" s="1088"/>
      <c r="E104" s="1089"/>
      <c r="F104" s="1113"/>
      <c r="G104" s="1113"/>
      <c r="H104" s="1113"/>
      <c r="I104" s="1113"/>
      <c r="J104" s="1113"/>
      <c r="K104" s="1113"/>
      <c r="L104" s="1113"/>
      <c r="M104" s="1113"/>
      <c r="N104" s="1113"/>
    </row>
    <row r="105" spans="1:16" outlineLevel="1" x14ac:dyDescent="0.25">
      <c r="A105" s="1090"/>
      <c r="B105" s="1091" t="str">
        <f t="shared" si="32"/>
        <v>(i) In principally Approved by MERC</v>
      </c>
      <c r="C105" s="1092"/>
      <c r="D105" s="1093"/>
      <c r="E105" s="1089"/>
      <c r="F105" s="1113"/>
      <c r="G105" s="1113"/>
      <c r="H105" s="1113"/>
      <c r="I105" s="1113"/>
      <c r="J105" s="1113"/>
      <c r="K105" s="1113"/>
      <c r="L105" s="1113"/>
      <c r="M105" s="1113"/>
      <c r="N105" s="1113"/>
    </row>
    <row r="106" spans="1:16" ht="29" outlineLevel="1" x14ac:dyDescent="0.25">
      <c r="A106" s="1094">
        <f t="shared" ref="A106:E121" si="33">A74</f>
        <v>5</v>
      </c>
      <c r="B106" s="1095" t="str">
        <f t="shared" si="33"/>
        <v>Various Civil schemes for Modernisations of colonies at Various Locations under Pune HPC (Considered for Bhira HPS Only)</v>
      </c>
      <c r="C106" s="1096" t="str">
        <f t="shared" si="33"/>
        <v>MERC/CAPEX/20162017/01745</v>
      </c>
      <c r="D106" s="1097">
        <f t="shared" si="33"/>
        <v>42825</v>
      </c>
      <c r="E106" s="1098">
        <f t="shared" si="33"/>
        <v>1.1971000000000001</v>
      </c>
      <c r="F106" s="1099">
        <f t="shared" ref="F106:F128" si="34">F74+I74</f>
        <v>0</v>
      </c>
      <c r="G106" s="1099">
        <f t="shared" ref="G106:G128" si="35">G74+M74</f>
        <v>0</v>
      </c>
      <c r="H106" s="1099">
        <f t="shared" ref="H106:H132" si="36">F106-G106</f>
        <v>0</v>
      </c>
      <c r="I106" s="1099">
        <v>0</v>
      </c>
      <c r="J106" s="1099">
        <v>0</v>
      </c>
      <c r="K106" s="1099"/>
      <c r="L106" s="1099"/>
      <c r="M106" s="1099">
        <f t="shared" ref="M106:M109" si="37">SUM(J106:L106)</f>
        <v>0</v>
      </c>
      <c r="N106" s="1099">
        <f t="shared" ref="N106:N132" si="38">H106+I106-M106</f>
        <v>0</v>
      </c>
      <c r="O106" s="1100">
        <f t="shared" ref="O106:O128" si="39">MAX(0,IF(M106=0,0,IF(G106+M106&lt;E106,M106,E106-G106)))</f>
        <v>0</v>
      </c>
      <c r="P106" s="1008">
        <f t="shared" ref="P106:P128" si="40">M106-O106</f>
        <v>0</v>
      </c>
    </row>
    <row r="107" spans="1:16" outlineLevel="1" x14ac:dyDescent="0.25">
      <c r="A107" s="1101">
        <f t="shared" si="33"/>
        <v>5.0999999999999996</v>
      </c>
      <c r="B107" s="1102" t="str">
        <f t="shared" si="33"/>
        <v>Refurbishing of Residential complex</v>
      </c>
      <c r="C107" s="1103" t="str">
        <f t="shared" si="33"/>
        <v>MERC/CAPEX/20162017/01745</v>
      </c>
      <c r="D107" s="1009">
        <f t="shared" si="33"/>
        <v>42825</v>
      </c>
      <c r="E107" s="1104">
        <f t="shared" si="33"/>
        <v>0.67310000000000003</v>
      </c>
      <c r="F107" s="1114">
        <f t="shared" si="34"/>
        <v>0.67692529499999998</v>
      </c>
      <c r="G107" s="1114">
        <f t="shared" si="35"/>
        <v>0.67692529499999998</v>
      </c>
      <c r="H107" s="1114">
        <f t="shared" si="36"/>
        <v>0</v>
      </c>
      <c r="I107" s="1099">
        <v>0</v>
      </c>
      <c r="J107" s="1099">
        <v>0</v>
      </c>
      <c r="K107" s="1114"/>
      <c r="L107" s="1114"/>
      <c r="M107" s="1114">
        <f t="shared" si="37"/>
        <v>0</v>
      </c>
      <c r="N107" s="1114">
        <f t="shared" si="38"/>
        <v>0</v>
      </c>
      <c r="O107" s="1100">
        <f t="shared" si="39"/>
        <v>0</v>
      </c>
      <c r="P107" s="1008">
        <f t="shared" si="40"/>
        <v>0</v>
      </c>
    </row>
    <row r="108" spans="1:16" outlineLevel="1" x14ac:dyDescent="0.25">
      <c r="A108" s="1101">
        <f t="shared" si="33"/>
        <v>5.2</v>
      </c>
      <c r="B108" s="1102" t="str">
        <f t="shared" si="33"/>
        <v>Internal Roads</v>
      </c>
      <c r="C108" s="1103" t="str">
        <f t="shared" si="33"/>
        <v>MERC/CAPEX/20162017/01745</v>
      </c>
      <c r="D108" s="1009">
        <f t="shared" si="33"/>
        <v>42825</v>
      </c>
      <c r="E108" s="1104">
        <f t="shared" si="33"/>
        <v>0.1027</v>
      </c>
      <c r="F108" s="1114">
        <f t="shared" si="34"/>
        <v>0.100888836</v>
      </c>
      <c r="G108" s="1114">
        <f t="shared" si="35"/>
        <v>0.100888836</v>
      </c>
      <c r="H108" s="1114">
        <f t="shared" si="36"/>
        <v>0</v>
      </c>
      <c r="I108" s="1099">
        <v>0</v>
      </c>
      <c r="J108" s="1099">
        <v>0</v>
      </c>
      <c r="K108" s="1114"/>
      <c r="L108" s="1114"/>
      <c r="M108" s="1114">
        <f t="shared" si="37"/>
        <v>0</v>
      </c>
      <c r="N108" s="1114">
        <f t="shared" si="38"/>
        <v>0</v>
      </c>
      <c r="O108" s="1100">
        <f t="shared" si="39"/>
        <v>0</v>
      </c>
      <c r="P108" s="1008">
        <f t="shared" si="40"/>
        <v>0</v>
      </c>
    </row>
    <row r="109" spans="1:16" outlineLevel="1" x14ac:dyDescent="0.25">
      <c r="A109" s="1103">
        <f t="shared" si="33"/>
        <v>5.3</v>
      </c>
      <c r="B109" s="1105" t="str">
        <f t="shared" si="33"/>
        <v>Water supply, filteration &amp;  Sanitary works</v>
      </c>
      <c r="C109" s="1103" t="str">
        <f t="shared" si="33"/>
        <v>MERC/CAPEX/20162017/01745</v>
      </c>
      <c r="D109" s="1009">
        <f t="shared" si="33"/>
        <v>42825</v>
      </c>
      <c r="E109" s="1104">
        <f t="shared" si="33"/>
        <v>0.42130000000000001</v>
      </c>
      <c r="F109" s="1114">
        <f t="shared" si="34"/>
        <v>0</v>
      </c>
      <c r="G109" s="1114">
        <f t="shared" si="35"/>
        <v>0</v>
      </c>
      <c r="H109" s="1114">
        <f t="shared" si="36"/>
        <v>0</v>
      </c>
      <c r="I109" s="1099">
        <v>0</v>
      </c>
      <c r="J109" s="1099">
        <v>0</v>
      </c>
      <c r="K109" s="1114"/>
      <c r="L109" s="1114"/>
      <c r="M109" s="1114">
        <f t="shared" si="37"/>
        <v>0</v>
      </c>
      <c r="N109" s="1114">
        <f t="shared" si="38"/>
        <v>0</v>
      </c>
      <c r="O109" s="1100">
        <f t="shared" si="39"/>
        <v>0</v>
      </c>
      <c r="P109" s="1008">
        <f t="shared" si="40"/>
        <v>0</v>
      </c>
    </row>
    <row r="110" spans="1:16" ht="29" outlineLevel="1" x14ac:dyDescent="0.25">
      <c r="A110" s="1094">
        <f t="shared" si="33"/>
        <v>14</v>
      </c>
      <c r="B110" s="1095" t="str">
        <f t="shared" si="33"/>
        <v>Various 14 Nos. of schemes for Hydro Power Stations under Renewable Energy Circle, Pune &amp; Nasik</v>
      </c>
      <c r="C110" s="1096" t="str">
        <f t="shared" si="33"/>
        <v>MERC/CAPEX/2020-21/WFH/SBR/ 19</v>
      </c>
      <c r="D110" s="1097">
        <f t="shared" si="33"/>
        <v>44029</v>
      </c>
      <c r="E110" s="1098">
        <f t="shared" si="33"/>
        <v>0.49224999999999997</v>
      </c>
      <c r="F110" s="1099">
        <f t="shared" si="34"/>
        <v>0</v>
      </c>
      <c r="G110" s="1099">
        <f t="shared" si="35"/>
        <v>0</v>
      </c>
      <c r="H110" s="1099">
        <f t="shared" si="36"/>
        <v>0</v>
      </c>
      <c r="I110" s="1099">
        <v>0</v>
      </c>
      <c r="J110" s="1099">
        <v>0</v>
      </c>
      <c r="K110" s="1099"/>
      <c r="L110" s="1099"/>
      <c r="M110" s="1099">
        <f t="shared" ref="M110:M128" si="41">SUM(J110:L110)</f>
        <v>0</v>
      </c>
      <c r="N110" s="1099">
        <f t="shared" si="38"/>
        <v>0</v>
      </c>
      <c r="O110" s="1100">
        <f t="shared" si="39"/>
        <v>0</v>
      </c>
      <c r="P110" s="1008">
        <f t="shared" si="40"/>
        <v>0</v>
      </c>
    </row>
    <row r="111" spans="1:16" ht="29" outlineLevel="1" x14ac:dyDescent="0.25">
      <c r="A111" s="1101">
        <f t="shared" si="33"/>
        <v>14.2</v>
      </c>
      <c r="B111" s="1102" t="str">
        <f t="shared" si="33"/>
        <v>Schme-B :Replacement of 220 kV Line CTs &amp; PTs of Bhira Tail Race Hydro Power Station.</v>
      </c>
      <c r="C111" s="1103" t="str">
        <f t="shared" si="33"/>
        <v>MERC/CAPEX/2020-21/WFH/SBR/ 19</v>
      </c>
      <c r="D111" s="1009">
        <f t="shared" si="33"/>
        <v>44029</v>
      </c>
      <c r="E111" s="1104">
        <f t="shared" si="33"/>
        <v>0.25</v>
      </c>
      <c r="F111" s="1114">
        <f t="shared" si="34"/>
        <v>0.21346199999999999</v>
      </c>
      <c r="G111" s="1114">
        <f t="shared" si="35"/>
        <v>0.21346199999999999</v>
      </c>
      <c r="H111" s="1114">
        <f t="shared" si="36"/>
        <v>0</v>
      </c>
      <c r="I111" s="1099">
        <v>0</v>
      </c>
      <c r="J111" s="1099">
        <v>0</v>
      </c>
      <c r="K111" s="1114"/>
      <c r="L111" s="1114"/>
      <c r="M111" s="1114">
        <f t="shared" si="41"/>
        <v>0</v>
      </c>
      <c r="N111" s="1114">
        <f t="shared" si="38"/>
        <v>0</v>
      </c>
      <c r="O111" s="1100">
        <f t="shared" si="39"/>
        <v>0</v>
      </c>
      <c r="P111" s="1008">
        <f t="shared" si="40"/>
        <v>0</v>
      </c>
    </row>
    <row r="112" spans="1:16" ht="29" outlineLevel="1" x14ac:dyDescent="0.25">
      <c r="A112" s="1106">
        <f t="shared" si="33"/>
        <v>14.3</v>
      </c>
      <c r="B112" s="1102" t="str">
        <f t="shared" si="33"/>
        <v>Schme-C :Replacement of existing Energy meters by 0.2S Class Energy meters at various HPS.</v>
      </c>
      <c r="C112" s="1103" t="str">
        <f t="shared" si="33"/>
        <v>MERC/CAPEX/2020-21/WFH/SBR/ 19</v>
      </c>
      <c r="D112" s="1009">
        <f t="shared" si="33"/>
        <v>44029</v>
      </c>
      <c r="E112" s="1104">
        <f t="shared" si="33"/>
        <v>0.10199999999999999</v>
      </c>
      <c r="F112" s="1114">
        <f t="shared" si="34"/>
        <v>0</v>
      </c>
      <c r="G112" s="1114">
        <f t="shared" si="35"/>
        <v>0</v>
      </c>
      <c r="H112" s="1114">
        <f t="shared" si="36"/>
        <v>0</v>
      </c>
      <c r="I112" s="1099">
        <v>0</v>
      </c>
      <c r="J112" s="1099">
        <v>0</v>
      </c>
      <c r="K112" s="1114"/>
      <c r="L112" s="1114"/>
      <c r="M112" s="1114">
        <f t="shared" si="41"/>
        <v>0</v>
      </c>
      <c r="N112" s="1114">
        <f t="shared" si="38"/>
        <v>0</v>
      </c>
      <c r="O112" s="1100">
        <f t="shared" si="39"/>
        <v>0</v>
      </c>
      <c r="P112" s="1008">
        <f t="shared" si="40"/>
        <v>0</v>
      </c>
    </row>
    <row r="113" spans="1:16" ht="29" outlineLevel="1" x14ac:dyDescent="0.25">
      <c r="A113" s="1101">
        <f t="shared" si="33"/>
        <v>14.4</v>
      </c>
      <c r="B113" s="1102" t="str">
        <f t="shared" si="33"/>
        <v>Schme-D: Providing Oil Filtration Machines for all Divisions of REC, Pune</v>
      </c>
      <c r="C113" s="1103" t="str">
        <f t="shared" si="33"/>
        <v>MERC/CAPEX/2020-21/WFH/SBR/ 19</v>
      </c>
      <c r="D113" s="1009">
        <f t="shared" si="33"/>
        <v>44029</v>
      </c>
      <c r="E113" s="1104">
        <f t="shared" si="33"/>
        <v>0.14025000000000001</v>
      </c>
      <c r="F113" s="1114">
        <f t="shared" si="34"/>
        <v>6.80978E-2</v>
      </c>
      <c r="G113" s="1114">
        <f t="shared" si="35"/>
        <v>6.80978E-2</v>
      </c>
      <c r="H113" s="1114">
        <f t="shared" si="36"/>
        <v>0</v>
      </c>
      <c r="I113" s="1099">
        <v>0</v>
      </c>
      <c r="J113" s="1099">
        <v>0</v>
      </c>
      <c r="K113" s="1114"/>
      <c r="L113" s="1114"/>
      <c r="M113" s="1114">
        <f t="shared" si="41"/>
        <v>0</v>
      </c>
      <c r="N113" s="1114">
        <f t="shared" si="38"/>
        <v>0</v>
      </c>
      <c r="O113" s="1100">
        <f t="shared" si="39"/>
        <v>0</v>
      </c>
      <c r="P113" s="1008">
        <f t="shared" si="40"/>
        <v>0</v>
      </c>
    </row>
    <row r="114" spans="1:16" ht="29" outlineLevel="1" x14ac:dyDescent="0.25">
      <c r="A114" s="1094">
        <f t="shared" si="33"/>
        <v>16</v>
      </c>
      <c r="B114" s="1095" t="str">
        <f t="shared" si="33"/>
        <v>Various 6 Nos. Schemes for Hydro Power Stations under Renewable Energy Circle, Pune</v>
      </c>
      <c r="C114" s="1096" t="str">
        <f t="shared" si="33"/>
        <v>MERC/CAPEX/2020-2021/WFH/ SBR/22</v>
      </c>
      <c r="D114" s="1097">
        <f t="shared" si="33"/>
        <v>44037</v>
      </c>
      <c r="E114" s="1098">
        <f t="shared" si="33"/>
        <v>1.4903895600000001</v>
      </c>
      <c r="F114" s="1099">
        <f t="shared" si="34"/>
        <v>0</v>
      </c>
      <c r="G114" s="1099">
        <f t="shared" si="35"/>
        <v>0</v>
      </c>
      <c r="H114" s="1099">
        <f t="shared" si="36"/>
        <v>0</v>
      </c>
      <c r="I114" s="1099">
        <v>0</v>
      </c>
      <c r="J114" s="1099">
        <v>0</v>
      </c>
      <c r="K114" s="1099"/>
      <c r="L114" s="1099"/>
      <c r="M114" s="1099">
        <f t="shared" si="41"/>
        <v>0</v>
      </c>
      <c r="N114" s="1099">
        <f t="shared" si="38"/>
        <v>0</v>
      </c>
      <c r="O114" s="1100">
        <f t="shared" si="39"/>
        <v>0</v>
      </c>
      <c r="P114" s="1008">
        <f t="shared" si="40"/>
        <v>0</v>
      </c>
    </row>
    <row r="115" spans="1:16" ht="29" outlineLevel="1" x14ac:dyDescent="0.25">
      <c r="A115" s="1103">
        <f t="shared" si="33"/>
        <v>16.100000000000001</v>
      </c>
      <c r="B115" s="1105" t="str">
        <f t="shared" si="33"/>
        <v>Replacement of existing Air Compressors at Bhira, Tilari, Pawana and Ujjani Hydro Power Stations under REC, Pune (2 Nos for Bhira HPS)</v>
      </c>
      <c r="C115" s="1103" t="str">
        <f t="shared" si="33"/>
        <v>MERC/CAPEX/2020-2021/WFH/ SBR/22</v>
      </c>
      <c r="D115" s="1009">
        <f t="shared" si="33"/>
        <v>44037</v>
      </c>
      <c r="E115" s="1104">
        <f t="shared" si="33"/>
        <v>0.16756000000000001</v>
      </c>
      <c r="F115" s="1114">
        <f t="shared" si="34"/>
        <v>0.16755999999999999</v>
      </c>
      <c r="G115" s="1114">
        <f t="shared" si="35"/>
        <v>0</v>
      </c>
      <c r="H115" s="1114">
        <f t="shared" si="36"/>
        <v>0.16755999999999999</v>
      </c>
      <c r="I115" s="1099">
        <v>0</v>
      </c>
      <c r="J115" s="1099">
        <v>0</v>
      </c>
      <c r="K115" s="1114"/>
      <c r="L115" s="1114"/>
      <c r="M115" s="1114">
        <f t="shared" si="41"/>
        <v>0</v>
      </c>
      <c r="N115" s="1114">
        <f t="shared" si="38"/>
        <v>0.16755999999999999</v>
      </c>
      <c r="O115" s="1100">
        <f t="shared" si="39"/>
        <v>0</v>
      </c>
      <c r="P115" s="1008">
        <f t="shared" si="40"/>
        <v>0</v>
      </c>
    </row>
    <row r="116" spans="1:16" ht="29" outlineLevel="1" x14ac:dyDescent="0.25">
      <c r="A116" s="1103">
        <f t="shared" si="33"/>
        <v>16.399999999999999</v>
      </c>
      <c r="B116" s="1105" t="str">
        <f t="shared" si="33"/>
        <v>Replacement of 220 V, 400/300 AH Battery set with Tubular type Battery Banks at Bhira, Tilari, Kanher, Dimbhe and Ujani Hydro Power Stations.</v>
      </c>
      <c r="C116" s="1103" t="str">
        <f t="shared" si="33"/>
        <v>MERC/CAPEX/2020-2021/WFH/ SBR/22</v>
      </c>
      <c r="D116" s="1009">
        <f t="shared" si="33"/>
        <v>44037</v>
      </c>
      <c r="E116" s="1104">
        <f t="shared" si="33"/>
        <v>0.25245156000000002</v>
      </c>
      <c r="F116" s="1114">
        <f t="shared" si="34"/>
        <v>0.150588</v>
      </c>
      <c r="G116" s="1114">
        <f t="shared" si="35"/>
        <v>0.150588</v>
      </c>
      <c r="H116" s="1114">
        <f t="shared" si="36"/>
        <v>0</v>
      </c>
      <c r="I116" s="1099">
        <v>0</v>
      </c>
      <c r="J116" s="1099">
        <v>0</v>
      </c>
      <c r="K116" s="1114"/>
      <c r="L116" s="1114"/>
      <c r="M116" s="1114">
        <f t="shared" si="41"/>
        <v>0</v>
      </c>
      <c r="N116" s="1114">
        <f t="shared" si="38"/>
        <v>0</v>
      </c>
      <c r="O116" s="1100">
        <f t="shared" si="39"/>
        <v>0</v>
      </c>
      <c r="P116" s="1008">
        <f t="shared" si="40"/>
        <v>0</v>
      </c>
    </row>
    <row r="117" spans="1:16" ht="29" outlineLevel="1" x14ac:dyDescent="0.25">
      <c r="A117" s="1103">
        <f t="shared" si="33"/>
        <v>16.600000000000001</v>
      </c>
      <c r="B117" s="1105" t="str">
        <f t="shared" si="33"/>
        <v>Replacement of existing Protection Systems with Numerical Protection system at Bhira, Panshet, Varasgaon, Dimbhe &amp; Manikdoh HPS.</v>
      </c>
      <c r="C117" s="1103" t="str">
        <f t="shared" si="33"/>
        <v>MERC/CAPEX/2020-2021/WFH/ SBR/22</v>
      </c>
      <c r="D117" s="1009">
        <f t="shared" si="33"/>
        <v>44037</v>
      </c>
      <c r="E117" s="1104">
        <f t="shared" si="33"/>
        <v>1.0703780000000001</v>
      </c>
      <c r="F117" s="1114">
        <f t="shared" si="34"/>
        <v>0</v>
      </c>
      <c r="G117" s="1114">
        <f t="shared" si="35"/>
        <v>0</v>
      </c>
      <c r="H117" s="1114">
        <f t="shared" si="36"/>
        <v>0</v>
      </c>
      <c r="I117" s="1099">
        <v>0</v>
      </c>
      <c r="J117" s="1099">
        <v>0</v>
      </c>
      <c r="K117" s="1114"/>
      <c r="L117" s="1114"/>
      <c r="M117" s="1114">
        <f t="shared" si="41"/>
        <v>0</v>
      </c>
      <c r="N117" s="1114">
        <f t="shared" si="38"/>
        <v>0</v>
      </c>
      <c r="O117" s="1100">
        <f t="shared" si="39"/>
        <v>0</v>
      </c>
      <c r="P117" s="1008">
        <f t="shared" si="40"/>
        <v>0</v>
      </c>
    </row>
    <row r="118" spans="1:16" outlineLevel="1" x14ac:dyDescent="0.25">
      <c r="A118" s="978">
        <f t="shared" si="33"/>
        <v>0</v>
      </c>
      <c r="B118" s="1091" t="str">
        <f t="shared" si="33"/>
        <v>(i) Submitted to MERC</v>
      </c>
      <c r="C118" s="978">
        <f t="shared" si="33"/>
        <v>0</v>
      </c>
      <c r="D118" s="1009" t="str">
        <f t="shared" si="33"/>
        <v>-</v>
      </c>
      <c r="E118" s="1107">
        <f t="shared" si="33"/>
        <v>0</v>
      </c>
      <c r="F118" s="1115">
        <f t="shared" si="34"/>
        <v>0</v>
      </c>
      <c r="G118" s="1115">
        <f t="shared" si="35"/>
        <v>0</v>
      </c>
      <c r="H118" s="1115">
        <f t="shared" si="36"/>
        <v>0</v>
      </c>
      <c r="I118" s="1099">
        <v>0</v>
      </c>
      <c r="J118" s="1099">
        <v>0</v>
      </c>
      <c r="K118" s="1115"/>
      <c r="L118" s="1115"/>
      <c r="M118" s="1115">
        <f t="shared" si="41"/>
        <v>0</v>
      </c>
      <c r="N118" s="1115">
        <f t="shared" si="38"/>
        <v>0</v>
      </c>
      <c r="O118" s="1100">
        <f t="shared" si="39"/>
        <v>0</v>
      </c>
      <c r="P118" s="1008">
        <f t="shared" si="40"/>
        <v>0</v>
      </c>
    </row>
    <row r="119" spans="1:16" outlineLevel="1" x14ac:dyDescent="0.25">
      <c r="A119" s="978">
        <f t="shared" si="33"/>
        <v>0</v>
      </c>
      <c r="B119" s="1091">
        <f t="shared" si="33"/>
        <v>0</v>
      </c>
      <c r="C119" s="978">
        <f t="shared" si="33"/>
        <v>0</v>
      </c>
      <c r="D119" s="1009" t="str">
        <f t="shared" si="33"/>
        <v>-</v>
      </c>
      <c r="E119" s="1107">
        <f t="shared" si="33"/>
        <v>0</v>
      </c>
      <c r="F119" s="1115">
        <f t="shared" si="34"/>
        <v>0</v>
      </c>
      <c r="G119" s="1115">
        <f t="shared" si="35"/>
        <v>0</v>
      </c>
      <c r="H119" s="1115">
        <f t="shared" si="36"/>
        <v>0</v>
      </c>
      <c r="I119" s="1099">
        <v>0</v>
      </c>
      <c r="J119" s="1099">
        <v>0</v>
      </c>
      <c r="K119" s="1115"/>
      <c r="L119" s="1115"/>
      <c r="M119" s="1115">
        <f t="shared" si="41"/>
        <v>0</v>
      </c>
      <c r="N119" s="1115">
        <f t="shared" si="38"/>
        <v>0</v>
      </c>
      <c r="O119" s="1100">
        <f t="shared" si="39"/>
        <v>0</v>
      </c>
      <c r="P119" s="1008">
        <f t="shared" si="40"/>
        <v>0</v>
      </c>
    </row>
    <row r="120" spans="1:16" outlineLevel="1" x14ac:dyDescent="0.25">
      <c r="A120" s="978">
        <f t="shared" si="33"/>
        <v>0</v>
      </c>
      <c r="B120" s="1091" t="str">
        <f t="shared" si="33"/>
        <v>(ii) Yet to be submitted to MERC</v>
      </c>
      <c r="C120" s="1096">
        <f t="shared" si="33"/>
        <v>0</v>
      </c>
      <c r="D120" s="1097" t="str">
        <f t="shared" si="33"/>
        <v>-</v>
      </c>
      <c r="E120" s="1098">
        <f t="shared" si="33"/>
        <v>0</v>
      </c>
      <c r="F120" s="1116">
        <f t="shared" si="34"/>
        <v>0</v>
      </c>
      <c r="G120" s="1116">
        <f t="shared" si="35"/>
        <v>0</v>
      </c>
      <c r="H120" s="1116">
        <f t="shared" si="36"/>
        <v>0</v>
      </c>
      <c r="I120" s="1099">
        <v>0</v>
      </c>
      <c r="J120" s="1099">
        <v>0</v>
      </c>
      <c r="K120" s="1116"/>
      <c r="L120" s="1116"/>
      <c r="M120" s="1116">
        <f t="shared" si="41"/>
        <v>0</v>
      </c>
      <c r="N120" s="1116">
        <f t="shared" si="38"/>
        <v>0</v>
      </c>
      <c r="O120" s="1100">
        <f t="shared" si="39"/>
        <v>0</v>
      </c>
      <c r="P120" s="1008">
        <f t="shared" si="40"/>
        <v>0</v>
      </c>
    </row>
    <row r="121" spans="1:16" outlineLevel="1" x14ac:dyDescent="0.25">
      <c r="A121" s="982">
        <f t="shared" si="33"/>
        <v>1</v>
      </c>
      <c r="B121" s="983" t="str">
        <f t="shared" si="33"/>
        <v>DPR-5</v>
      </c>
      <c r="C121" s="1103" t="str">
        <f t="shared" si="33"/>
        <v>(ii) Yet to be submitted to MERC</v>
      </c>
      <c r="D121" s="1009" t="str">
        <f t="shared" si="33"/>
        <v>-</v>
      </c>
      <c r="E121" s="1104">
        <f t="shared" si="33"/>
        <v>0</v>
      </c>
      <c r="F121" s="1114">
        <f t="shared" si="34"/>
        <v>0</v>
      </c>
      <c r="G121" s="1114">
        <f t="shared" si="35"/>
        <v>0</v>
      </c>
      <c r="H121" s="1114">
        <f t="shared" si="36"/>
        <v>0</v>
      </c>
      <c r="I121" s="1099">
        <v>0</v>
      </c>
      <c r="J121" s="1099">
        <v>0</v>
      </c>
      <c r="K121" s="1114"/>
      <c r="L121" s="1114"/>
      <c r="M121" s="1114">
        <f t="shared" si="41"/>
        <v>0</v>
      </c>
      <c r="N121" s="1114">
        <f t="shared" si="38"/>
        <v>0</v>
      </c>
      <c r="O121" s="1100">
        <f t="shared" si="39"/>
        <v>0</v>
      </c>
      <c r="P121" s="1008">
        <f t="shared" si="40"/>
        <v>0</v>
      </c>
    </row>
    <row r="122" spans="1:16" outlineLevel="1" x14ac:dyDescent="0.25">
      <c r="A122" s="992">
        <f t="shared" ref="A122:E132" si="42">A90</f>
        <v>1.6</v>
      </c>
      <c r="B122" s="993" t="str">
        <f t="shared" si="42"/>
        <v>Supply,Errection &amp; Commissioning of DigitalGoverner at Bhira HPS</v>
      </c>
      <c r="C122" s="1103">
        <f t="shared" si="42"/>
        <v>0</v>
      </c>
      <c r="D122" s="1009" t="str">
        <f t="shared" si="42"/>
        <v>-</v>
      </c>
      <c r="E122" s="1104">
        <f t="shared" si="42"/>
        <v>0</v>
      </c>
      <c r="F122" s="1114">
        <f t="shared" si="34"/>
        <v>0</v>
      </c>
      <c r="G122" s="1114">
        <f t="shared" si="35"/>
        <v>0</v>
      </c>
      <c r="H122" s="1114">
        <f t="shared" si="36"/>
        <v>0</v>
      </c>
      <c r="I122" s="1099">
        <v>6.74</v>
      </c>
      <c r="J122" s="1099">
        <v>6.74</v>
      </c>
      <c r="K122" s="1114"/>
      <c r="L122" s="1114"/>
      <c r="M122" s="1114">
        <f t="shared" si="41"/>
        <v>6.74</v>
      </c>
      <c r="N122" s="1114">
        <f t="shared" si="38"/>
        <v>0</v>
      </c>
      <c r="O122" s="1100">
        <f t="shared" si="39"/>
        <v>0</v>
      </c>
      <c r="P122" s="1008">
        <f t="shared" si="40"/>
        <v>6.74</v>
      </c>
    </row>
    <row r="123" spans="1:16" outlineLevel="1" x14ac:dyDescent="0.25">
      <c r="A123" s="982">
        <f t="shared" si="42"/>
        <v>2</v>
      </c>
      <c r="B123" s="983" t="str">
        <f t="shared" si="42"/>
        <v>DPR-6</v>
      </c>
      <c r="C123" s="1103">
        <f t="shared" si="42"/>
        <v>0</v>
      </c>
      <c r="D123" s="1009" t="str">
        <f t="shared" si="42"/>
        <v>-</v>
      </c>
      <c r="E123" s="1104">
        <f t="shared" si="42"/>
        <v>0</v>
      </c>
      <c r="F123" s="1114">
        <f t="shared" si="34"/>
        <v>0</v>
      </c>
      <c r="G123" s="1114">
        <f t="shared" si="35"/>
        <v>0</v>
      </c>
      <c r="H123" s="1114">
        <f t="shared" si="36"/>
        <v>0</v>
      </c>
      <c r="I123" s="1099">
        <v>0</v>
      </c>
      <c r="J123" s="1099">
        <v>0</v>
      </c>
      <c r="K123" s="1114"/>
      <c r="L123" s="1114"/>
      <c r="M123" s="1114">
        <f t="shared" si="41"/>
        <v>0</v>
      </c>
      <c r="N123" s="1114">
        <f t="shared" si="38"/>
        <v>0</v>
      </c>
      <c r="O123" s="1100">
        <f t="shared" si="39"/>
        <v>0</v>
      </c>
      <c r="P123" s="1008">
        <f t="shared" si="40"/>
        <v>0</v>
      </c>
    </row>
    <row r="124" spans="1:16" outlineLevel="1" x14ac:dyDescent="0.25">
      <c r="A124" s="992">
        <f t="shared" si="42"/>
        <v>2.1</v>
      </c>
      <c r="B124" s="993" t="str">
        <f t="shared" si="42"/>
        <v>Auto sequencer for Bhira HPS unit 1 &amp; 2</v>
      </c>
      <c r="C124" s="1103">
        <f t="shared" si="42"/>
        <v>0</v>
      </c>
      <c r="D124" s="1009" t="str">
        <f t="shared" si="42"/>
        <v>-</v>
      </c>
      <c r="E124" s="1104">
        <f t="shared" si="42"/>
        <v>0</v>
      </c>
      <c r="F124" s="1114">
        <f t="shared" si="34"/>
        <v>0</v>
      </c>
      <c r="G124" s="1114">
        <f t="shared" si="35"/>
        <v>0</v>
      </c>
      <c r="H124" s="1114">
        <f t="shared" si="36"/>
        <v>0</v>
      </c>
      <c r="I124" s="1099">
        <v>0</v>
      </c>
      <c r="J124" s="1099">
        <v>0</v>
      </c>
      <c r="K124" s="1114"/>
      <c r="L124" s="1114"/>
      <c r="M124" s="1114">
        <f t="shared" si="41"/>
        <v>0</v>
      </c>
      <c r="N124" s="1114">
        <f t="shared" si="38"/>
        <v>0</v>
      </c>
      <c r="O124" s="1100">
        <f t="shared" si="39"/>
        <v>0</v>
      </c>
      <c r="P124" s="1008">
        <f t="shared" si="40"/>
        <v>0</v>
      </c>
    </row>
    <row r="125" spans="1:16" outlineLevel="1" x14ac:dyDescent="0.25">
      <c r="A125" s="999">
        <f t="shared" si="42"/>
        <v>3</v>
      </c>
      <c r="B125" s="983" t="str">
        <f t="shared" si="42"/>
        <v>DPR-7</v>
      </c>
      <c r="C125" s="1103">
        <f t="shared" si="42"/>
        <v>0</v>
      </c>
      <c r="D125" s="1009" t="str">
        <f t="shared" si="42"/>
        <v>-</v>
      </c>
      <c r="E125" s="1104">
        <f t="shared" si="42"/>
        <v>0</v>
      </c>
      <c r="F125" s="1114">
        <f t="shared" si="34"/>
        <v>0</v>
      </c>
      <c r="G125" s="1114">
        <f t="shared" si="35"/>
        <v>0</v>
      </c>
      <c r="H125" s="1114">
        <f t="shared" si="36"/>
        <v>0</v>
      </c>
      <c r="I125" s="1099">
        <v>0</v>
      </c>
      <c r="J125" s="1099">
        <v>0</v>
      </c>
      <c r="K125" s="1114"/>
      <c r="L125" s="1114"/>
      <c r="M125" s="1114">
        <f t="shared" si="41"/>
        <v>0</v>
      </c>
      <c r="N125" s="1114">
        <f t="shared" si="38"/>
        <v>0</v>
      </c>
      <c r="O125" s="1100">
        <f t="shared" si="39"/>
        <v>0</v>
      </c>
      <c r="P125" s="1008">
        <f t="shared" si="40"/>
        <v>0</v>
      </c>
    </row>
    <row r="126" spans="1:16" outlineLevel="1" x14ac:dyDescent="0.25">
      <c r="A126" s="992">
        <f t="shared" si="42"/>
        <v>3.1</v>
      </c>
      <c r="B126" s="993" t="str">
        <f t="shared" si="42"/>
        <v>Generator Transformer at Bira HPS</v>
      </c>
      <c r="C126" s="1103">
        <f t="shared" si="42"/>
        <v>0</v>
      </c>
      <c r="D126" s="1009" t="str">
        <f t="shared" si="42"/>
        <v>-</v>
      </c>
      <c r="E126" s="1104">
        <f t="shared" si="42"/>
        <v>0</v>
      </c>
      <c r="F126" s="1114">
        <f t="shared" si="34"/>
        <v>0</v>
      </c>
      <c r="G126" s="1114">
        <f t="shared" si="35"/>
        <v>0</v>
      </c>
      <c r="H126" s="1114">
        <f t="shared" si="36"/>
        <v>0</v>
      </c>
      <c r="I126" s="1099">
        <v>0</v>
      </c>
      <c r="J126" s="1099">
        <v>0</v>
      </c>
      <c r="K126" s="1114"/>
      <c r="L126" s="1114"/>
      <c r="M126" s="1114">
        <f t="shared" si="41"/>
        <v>0</v>
      </c>
      <c r="N126" s="1114">
        <f t="shared" si="38"/>
        <v>0</v>
      </c>
      <c r="O126" s="1100">
        <f t="shared" si="39"/>
        <v>0</v>
      </c>
      <c r="P126" s="1008">
        <f t="shared" si="40"/>
        <v>0</v>
      </c>
    </row>
    <row r="127" spans="1:16" outlineLevel="1" x14ac:dyDescent="0.25">
      <c r="A127" s="1103">
        <f t="shared" si="42"/>
        <v>0</v>
      </c>
      <c r="B127" s="1108">
        <f t="shared" si="42"/>
        <v>0</v>
      </c>
      <c r="C127" s="1103">
        <f t="shared" si="42"/>
        <v>0</v>
      </c>
      <c r="D127" s="1009" t="str">
        <f t="shared" si="42"/>
        <v>-</v>
      </c>
      <c r="E127" s="1104">
        <f t="shared" si="42"/>
        <v>0</v>
      </c>
      <c r="F127" s="1114">
        <f t="shared" si="34"/>
        <v>0</v>
      </c>
      <c r="G127" s="1114">
        <f t="shared" si="35"/>
        <v>0</v>
      </c>
      <c r="H127" s="1114">
        <f t="shared" si="36"/>
        <v>0</v>
      </c>
      <c r="I127" s="1099">
        <v>0</v>
      </c>
      <c r="J127" s="1099">
        <v>0</v>
      </c>
      <c r="K127" s="1114"/>
      <c r="L127" s="1114"/>
      <c r="M127" s="1114">
        <f t="shared" si="41"/>
        <v>0</v>
      </c>
      <c r="N127" s="1114">
        <f t="shared" si="38"/>
        <v>0</v>
      </c>
      <c r="O127" s="1100">
        <f t="shared" si="39"/>
        <v>0</v>
      </c>
      <c r="P127" s="1008">
        <f t="shared" si="40"/>
        <v>0</v>
      </c>
    </row>
    <row r="128" spans="1:16" outlineLevel="1" x14ac:dyDescent="0.25">
      <c r="A128" s="978">
        <f t="shared" si="42"/>
        <v>0</v>
      </c>
      <c r="B128" s="981">
        <f t="shared" si="42"/>
        <v>0</v>
      </c>
      <c r="C128" s="1103">
        <f t="shared" si="42"/>
        <v>0</v>
      </c>
      <c r="D128" s="1009" t="str">
        <f t="shared" si="42"/>
        <v>-</v>
      </c>
      <c r="E128" s="1104">
        <f t="shared" si="42"/>
        <v>0</v>
      </c>
      <c r="F128" s="1114">
        <f t="shared" si="34"/>
        <v>0</v>
      </c>
      <c r="G128" s="1114">
        <f t="shared" si="35"/>
        <v>0</v>
      </c>
      <c r="H128" s="1114">
        <f t="shared" si="36"/>
        <v>0</v>
      </c>
      <c r="I128" s="1099">
        <v>0</v>
      </c>
      <c r="J128" s="1099">
        <v>0</v>
      </c>
      <c r="K128" s="1114"/>
      <c r="L128" s="1114"/>
      <c r="M128" s="1114">
        <f t="shared" si="41"/>
        <v>0</v>
      </c>
      <c r="N128" s="1114">
        <f t="shared" si="38"/>
        <v>0</v>
      </c>
      <c r="O128" s="1100">
        <f t="shared" si="39"/>
        <v>0</v>
      </c>
      <c r="P128" s="1008">
        <f t="shared" si="40"/>
        <v>0</v>
      </c>
    </row>
    <row r="129" spans="1:16" outlineLevel="1" x14ac:dyDescent="0.25">
      <c r="A129" s="978">
        <f t="shared" si="42"/>
        <v>0</v>
      </c>
      <c r="B129" s="956" t="str">
        <f t="shared" si="42"/>
        <v>B) Non-DPR Schemes</v>
      </c>
      <c r="C129" s="978">
        <f t="shared" si="42"/>
        <v>0</v>
      </c>
      <c r="D129" s="1009" t="str">
        <f t="shared" si="42"/>
        <v>-</v>
      </c>
      <c r="E129" s="1107">
        <f t="shared" si="42"/>
        <v>0</v>
      </c>
      <c r="F129" s="1115">
        <f>F97+I97</f>
        <v>0</v>
      </c>
      <c r="G129" s="1115">
        <f>G97+M97</f>
        <v>0</v>
      </c>
      <c r="H129" s="1114">
        <f t="shared" si="36"/>
        <v>0</v>
      </c>
      <c r="I129" s="1099">
        <v>0</v>
      </c>
      <c r="J129" s="1099">
        <v>0</v>
      </c>
      <c r="K129" s="1115"/>
      <c r="L129" s="1115"/>
      <c r="M129" s="1115">
        <f t="shared" ref="M129:M132" si="43">SUM(J129:L129)</f>
        <v>0</v>
      </c>
      <c r="N129" s="1115">
        <f t="shared" si="38"/>
        <v>0</v>
      </c>
    </row>
    <row r="130" spans="1:16" outlineLevel="1" x14ac:dyDescent="0.25">
      <c r="A130" s="1103">
        <f t="shared" si="42"/>
        <v>1</v>
      </c>
      <c r="B130" s="1109" t="str">
        <f t="shared" si="42"/>
        <v>Furniture &amp; Fixture General Asset</v>
      </c>
      <c r="C130" s="1103" t="str">
        <f t="shared" si="42"/>
        <v>N.A.</v>
      </c>
      <c r="D130" s="1009" t="str">
        <f t="shared" si="42"/>
        <v>-</v>
      </c>
      <c r="E130" s="1104">
        <f t="shared" si="42"/>
        <v>0</v>
      </c>
      <c r="F130" s="1114">
        <f>F98+I98</f>
        <v>0</v>
      </c>
      <c r="G130" s="1114">
        <f>G98+M98</f>
        <v>0</v>
      </c>
      <c r="H130" s="1114">
        <f t="shared" si="36"/>
        <v>0</v>
      </c>
      <c r="I130" s="1099">
        <v>0</v>
      </c>
      <c r="J130" s="1099">
        <v>0</v>
      </c>
      <c r="K130" s="1114"/>
      <c r="L130" s="1114"/>
      <c r="M130" s="1114">
        <f t="shared" si="43"/>
        <v>0</v>
      </c>
      <c r="N130" s="1114">
        <f t="shared" si="38"/>
        <v>0</v>
      </c>
    </row>
    <row r="131" spans="1:16" outlineLevel="1" x14ac:dyDescent="0.25">
      <c r="A131" s="1103">
        <f t="shared" si="42"/>
        <v>2</v>
      </c>
      <c r="B131" s="1109" t="str">
        <f t="shared" si="42"/>
        <v>Electrical General Asset</v>
      </c>
      <c r="C131" s="1103" t="str">
        <f t="shared" si="42"/>
        <v>N.A.</v>
      </c>
      <c r="D131" s="1009" t="str">
        <f t="shared" si="42"/>
        <v>-</v>
      </c>
      <c r="E131" s="1104">
        <f t="shared" si="42"/>
        <v>0</v>
      </c>
      <c r="F131" s="1114">
        <f>F99+I99</f>
        <v>0.22600161699999999</v>
      </c>
      <c r="G131" s="1114">
        <f>G99+M99</f>
        <v>0.22600161699999999</v>
      </c>
      <c r="H131" s="1114">
        <f t="shared" si="36"/>
        <v>0</v>
      </c>
      <c r="I131" s="1099">
        <v>0</v>
      </c>
      <c r="J131" s="1099">
        <v>0</v>
      </c>
      <c r="K131" s="1114"/>
      <c r="L131" s="1114"/>
      <c r="M131" s="1114">
        <f t="shared" si="43"/>
        <v>0</v>
      </c>
      <c r="N131" s="1114">
        <f t="shared" si="38"/>
        <v>0</v>
      </c>
    </row>
    <row r="132" spans="1:16" ht="15" outlineLevel="1" thickBot="1" x14ac:dyDescent="0.3">
      <c r="A132" s="1103">
        <f t="shared" si="42"/>
        <v>3</v>
      </c>
      <c r="B132" s="1109" t="str">
        <f t="shared" si="42"/>
        <v>Electronics General Asset</v>
      </c>
      <c r="C132" s="1103" t="str">
        <f t="shared" si="42"/>
        <v>N.A.</v>
      </c>
      <c r="D132" s="1009" t="str">
        <f t="shared" si="42"/>
        <v>-</v>
      </c>
      <c r="E132" s="1104">
        <f t="shared" si="42"/>
        <v>0</v>
      </c>
      <c r="F132" s="1114">
        <f>F100+I100</f>
        <v>4.1721675999999999E-2</v>
      </c>
      <c r="G132" s="1114">
        <f>G100+M100</f>
        <v>4.1721675999999999E-2</v>
      </c>
      <c r="H132" s="1114">
        <f t="shared" si="36"/>
        <v>0</v>
      </c>
      <c r="I132" s="1099">
        <v>0</v>
      </c>
      <c r="J132" s="1099">
        <v>0</v>
      </c>
      <c r="K132" s="1114"/>
      <c r="L132" s="1114"/>
      <c r="M132" s="1114">
        <f t="shared" si="43"/>
        <v>0</v>
      </c>
      <c r="N132" s="1114">
        <f t="shared" si="38"/>
        <v>0</v>
      </c>
    </row>
    <row r="133" spans="1:16" ht="15" thickBot="1" x14ac:dyDescent="0.3">
      <c r="A133" s="1010"/>
      <c r="B133" s="1011" t="str">
        <f>B101</f>
        <v>Total</v>
      </c>
      <c r="C133" s="1012"/>
      <c r="D133" s="1013"/>
      <c r="E133" s="1110"/>
      <c r="F133" s="1111">
        <f t="shared" ref="F133:N133" si="44">SUM(F106:F132)</f>
        <v>1.6452452240000002</v>
      </c>
      <c r="G133" s="1111">
        <f t="shared" si="44"/>
        <v>1.4776852240000002</v>
      </c>
      <c r="H133" s="1111">
        <f t="shared" si="44"/>
        <v>0.16755999999999999</v>
      </c>
      <c r="I133" s="1111">
        <f t="shared" si="44"/>
        <v>6.74</v>
      </c>
      <c r="J133" s="1111">
        <f t="shared" si="44"/>
        <v>6.74</v>
      </c>
      <c r="K133" s="1111">
        <f t="shared" si="44"/>
        <v>0</v>
      </c>
      <c r="L133" s="1111">
        <f t="shared" si="44"/>
        <v>0</v>
      </c>
      <c r="M133" s="1111">
        <f t="shared" si="44"/>
        <v>6.74</v>
      </c>
      <c r="N133" s="1111">
        <f t="shared" si="44"/>
        <v>0.16755999999999999</v>
      </c>
    </row>
    <row r="134" spans="1:16" x14ac:dyDescent="0.25">
      <c r="F134" s="1112"/>
      <c r="G134" s="1112"/>
      <c r="H134" s="1112"/>
      <c r="I134" s="1112"/>
      <c r="J134" s="1112"/>
      <c r="K134" s="1112"/>
      <c r="L134" s="1112"/>
      <c r="M134" s="1112"/>
      <c r="N134" s="1112"/>
    </row>
    <row r="135" spans="1:16" x14ac:dyDescent="0.25">
      <c r="A135" s="1086"/>
      <c r="B135" s="1007" t="s">
        <v>935</v>
      </c>
      <c r="C135" s="1087"/>
      <c r="D135" s="1088"/>
      <c r="E135" s="1089"/>
      <c r="F135" s="1113"/>
      <c r="G135" s="1113"/>
      <c r="H135" s="1113"/>
      <c r="I135" s="1113"/>
      <c r="J135" s="1113"/>
      <c r="K135" s="1113"/>
      <c r="L135" s="1113"/>
      <c r="M135" s="1113"/>
      <c r="N135" s="1113"/>
    </row>
    <row r="136" spans="1:16" outlineLevel="1" x14ac:dyDescent="0.25">
      <c r="A136" s="1090"/>
      <c r="B136" s="956" t="str">
        <f t="shared" ref="B136:B137" si="45">B104</f>
        <v>a) DPR Schemes</v>
      </c>
      <c r="C136" s="1087"/>
      <c r="D136" s="1088"/>
      <c r="E136" s="1089"/>
      <c r="F136" s="1113"/>
      <c r="G136" s="1113"/>
      <c r="H136" s="1113"/>
      <c r="I136" s="1113"/>
      <c r="J136" s="1113"/>
      <c r="K136" s="1113"/>
      <c r="L136" s="1113"/>
      <c r="M136" s="1113"/>
      <c r="N136" s="1113"/>
    </row>
    <row r="137" spans="1:16" outlineLevel="1" x14ac:dyDescent="0.25">
      <c r="A137" s="1090"/>
      <c r="B137" s="1091" t="str">
        <f t="shared" si="45"/>
        <v>(i) In principally Approved by MERC</v>
      </c>
      <c r="C137" s="1092"/>
      <c r="D137" s="1093"/>
      <c r="E137" s="1089"/>
      <c r="F137" s="1113"/>
      <c r="G137" s="1113"/>
      <c r="H137" s="1113"/>
      <c r="I137" s="1113"/>
      <c r="J137" s="1113"/>
      <c r="K137" s="1113"/>
      <c r="L137" s="1113"/>
      <c r="M137" s="1113"/>
      <c r="N137" s="1113"/>
    </row>
    <row r="138" spans="1:16" ht="29" outlineLevel="1" x14ac:dyDescent="0.25">
      <c r="A138" s="1094">
        <f t="shared" ref="A138:E153" si="46">A106</f>
        <v>5</v>
      </c>
      <c r="B138" s="1095" t="str">
        <f t="shared" si="46"/>
        <v>Various Civil schemes for Modernisations of colonies at Various Locations under Pune HPC (Considered for Bhira HPS Only)</v>
      </c>
      <c r="C138" s="1096" t="str">
        <f t="shared" si="46"/>
        <v>MERC/CAPEX/20162017/01745</v>
      </c>
      <c r="D138" s="1097">
        <f t="shared" si="46"/>
        <v>42825</v>
      </c>
      <c r="E138" s="1098">
        <f t="shared" si="46"/>
        <v>1.1971000000000001</v>
      </c>
      <c r="F138" s="1099">
        <f t="shared" ref="F138:F160" si="47">F106+I106</f>
        <v>0</v>
      </c>
      <c r="G138" s="1099">
        <f t="shared" ref="G138:G160" si="48">G106+M106</f>
        <v>0</v>
      </c>
      <c r="H138" s="1099">
        <f t="shared" ref="H138:H164" si="49">F138-G138</f>
        <v>0</v>
      </c>
      <c r="I138" s="1099">
        <v>0</v>
      </c>
      <c r="J138" s="1099">
        <v>0</v>
      </c>
      <c r="K138" s="1099"/>
      <c r="L138" s="1099"/>
      <c r="M138" s="1099">
        <f t="shared" ref="M138:M141" si="50">SUM(J138:L138)</f>
        <v>0</v>
      </c>
      <c r="N138" s="1099">
        <f t="shared" ref="N138:N164" si="51">H138+I138-M138</f>
        <v>0</v>
      </c>
      <c r="O138" s="1100">
        <f t="shared" ref="O138:O160" si="52">MAX(0,IF(M138=0,0,IF(G138+M138&lt;E138,M138,E138-G138)))</f>
        <v>0</v>
      </c>
      <c r="P138" s="1008">
        <f t="shared" ref="P138:P160" si="53">M138-O138</f>
        <v>0</v>
      </c>
    </row>
    <row r="139" spans="1:16" outlineLevel="1" x14ac:dyDescent="0.25">
      <c r="A139" s="1101">
        <f t="shared" si="46"/>
        <v>5.0999999999999996</v>
      </c>
      <c r="B139" s="1102" t="str">
        <f t="shared" si="46"/>
        <v>Refurbishing of Residential complex</v>
      </c>
      <c r="C139" s="1103" t="str">
        <f t="shared" si="46"/>
        <v>MERC/CAPEX/20162017/01745</v>
      </c>
      <c r="D139" s="1009">
        <f t="shared" si="46"/>
        <v>42825</v>
      </c>
      <c r="E139" s="1104">
        <f t="shared" si="46"/>
        <v>0.67310000000000003</v>
      </c>
      <c r="F139" s="1114">
        <f t="shared" si="47"/>
        <v>0.67692529499999998</v>
      </c>
      <c r="G139" s="1114">
        <f t="shared" si="48"/>
        <v>0.67692529499999998</v>
      </c>
      <c r="H139" s="1114">
        <f t="shared" si="49"/>
        <v>0</v>
      </c>
      <c r="I139" s="1099">
        <v>0</v>
      </c>
      <c r="J139" s="1099">
        <v>0</v>
      </c>
      <c r="K139" s="1114"/>
      <c r="L139" s="1114"/>
      <c r="M139" s="1114">
        <f t="shared" si="50"/>
        <v>0</v>
      </c>
      <c r="N139" s="1114">
        <f t="shared" si="51"/>
        <v>0</v>
      </c>
      <c r="O139" s="1100">
        <f t="shared" si="52"/>
        <v>0</v>
      </c>
      <c r="P139" s="1008">
        <f t="shared" si="53"/>
        <v>0</v>
      </c>
    </row>
    <row r="140" spans="1:16" outlineLevel="1" x14ac:dyDescent="0.25">
      <c r="A140" s="1101">
        <f t="shared" si="46"/>
        <v>5.2</v>
      </c>
      <c r="B140" s="1102" t="str">
        <f t="shared" si="46"/>
        <v>Internal Roads</v>
      </c>
      <c r="C140" s="1103" t="str">
        <f t="shared" si="46"/>
        <v>MERC/CAPEX/20162017/01745</v>
      </c>
      <c r="D140" s="1009">
        <f t="shared" si="46"/>
        <v>42825</v>
      </c>
      <c r="E140" s="1104">
        <f t="shared" si="46"/>
        <v>0.1027</v>
      </c>
      <c r="F140" s="1114">
        <f t="shared" si="47"/>
        <v>0.100888836</v>
      </c>
      <c r="G140" s="1114">
        <f t="shared" si="48"/>
        <v>0.100888836</v>
      </c>
      <c r="H140" s="1114">
        <f t="shared" si="49"/>
        <v>0</v>
      </c>
      <c r="I140" s="1099">
        <v>0</v>
      </c>
      <c r="J140" s="1099">
        <v>0</v>
      </c>
      <c r="K140" s="1114"/>
      <c r="L140" s="1114"/>
      <c r="M140" s="1114">
        <f t="shared" si="50"/>
        <v>0</v>
      </c>
      <c r="N140" s="1114">
        <f t="shared" si="51"/>
        <v>0</v>
      </c>
      <c r="O140" s="1100">
        <f t="shared" si="52"/>
        <v>0</v>
      </c>
      <c r="P140" s="1008">
        <f t="shared" si="53"/>
        <v>0</v>
      </c>
    </row>
    <row r="141" spans="1:16" outlineLevel="1" x14ac:dyDescent="0.25">
      <c r="A141" s="1103">
        <f t="shared" si="46"/>
        <v>5.3</v>
      </c>
      <c r="B141" s="1105" t="str">
        <f t="shared" si="46"/>
        <v>Water supply, filteration &amp;  Sanitary works</v>
      </c>
      <c r="C141" s="1103" t="str">
        <f t="shared" si="46"/>
        <v>MERC/CAPEX/20162017/01745</v>
      </c>
      <c r="D141" s="1009">
        <f t="shared" si="46"/>
        <v>42825</v>
      </c>
      <c r="E141" s="1104">
        <f t="shared" si="46"/>
        <v>0.42130000000000001</v>
      </c>
      <c r="F141" s="1114">
        <f t="shared" si="47"/>
        <v>0</v>
      </c>
      <c r="G141" s="1114">
        <f t="shared" si="48"/>
        <v>0</v>
      </c>
      <c r="H141" s="1114">
        <f t="shared" si="49"/>
        <v>0</v>
      </c>
      <c r="I141" s="1099">
        <v>0</v>
      </c>
      <c r="J141" s="1099">
        <v>0</v>
      </c>
      <c r="K141" s="1114"/>
      <c r="L141" s="1114"/>
      <c r="M141" s="1114">
        <f t="shared" si="50"/>
        <v>0</v>
      </c>
      <c r="N141" s="1114">
        <f t="shared" si="51"/>
        <v>0</v>
      </c>
      <c r="O141" s="1100">
        <f t="shared" si="52"/>
        <v>0</v>
      </c>
      <c r="P141" s="1008">
        <f t="shared" si="53"/>
        <v>0</v>
      </c>
    </row>
    <row r="142" spans="1:16" ht="29" outlineLevel="1" x14ac:dyDescent="0.25">
      <c r="A142" s="1094">
        <f t="shared" si="46"/>
        <v>14</v>
      </c>
      <c r="B142" s="1095" t="str">
        <f t="shared" si="46"/>
        <v>Various 14 Nos. of schemes for Hydro Power Stations under Renewable Energy Circle, Pune &amp; Nasik</v>
      </c>
      <c r="C142" s="1096" t="str">
        <f t="shared" si="46"/>
        <v>MERC/CAPEX/2020-21/WFH/SBR/ 19</v>
      </c>
      <c r="D142" s="1097">
        <f t="shared" si="46"/>
        <v>44029</v>
      </c>
      <c r="E142" s="1098">
        <f t="shared" si="46"/>
        <v>0.49224999999999997</v>
      </c>
      <c r="F142" s="1099">
        <f t="shared" si="47"/>
        <v>0</v>
      </c>
      <c r="G142" s="1099">
        <f t="shared" si="48"/>
        <v>0</v>
      </c>
      <c r="H142" s="1099">
        <f t="shared" si="49"/>
        <v>0</v>
      </c>
      <c r="I142" s="1099">
        <v>0</v>
      </c>
      <c r="J142" s="1099">
        <v>0</v>
      </c>
      <c r="K142" s="1099"/>
      <c r="L142" s="1099"/>
      <c r="M142" s="1099">
        <f t="shared" ref="M142:M160" si="54">SUM(J142:L142)</f>
        <v>0</v>
      </c>
      <c r="N142" s="1099">
        <f t="shared" si="51"/>
        <v>0</v>
      </c>
      <c r="O142" s="1100">
        <f t="shared" si="52"/>
        <v>0</v>
      </c>
      <c r="P142" s="1008">
        <f t="shared" si="53"/>
        <v>0</v>
      </c>
    </row>
    <row r="143" spans="1:16" ht="29" outlineLevel="1" x14ac:dyDescent="0.25">
      <c r="A143" s="1101">
        <f t="shared" si="46"/>
        <v>14.2</v>
      </c>
      <c r="B143" s="1102" t="str">
        <f t="shared" si="46"/>
        <v>Schme-B :Replacement of 220 kV Line CTs &amp; PTs of Bhira Tail Race Hydro Power Station.</v>
      </c>
      <c r="C143" s="1103" t="str">
        <f t="shared" si="46"/>
        <v>MERC/CAPEX/2020-21/WFH/SBR/ 19</v>
      </c>
      <c r="D143" s="1009">
        <f t="shared" si="46"/>
        <v>44029</v>
      </c>
      <c r="E143" s="1104">
        <f t="shared" si="46"/>
        <v>0.25</v>
      </c>
      <c r="F143" s="1114">
        <f t="shared" si="47"/>
        <v>0.21346199999999999</v>
      </c>
      <c r="G143" s="1114">
        <f t="shared" si="48"/>
        <v>0.21346199999999999</v>
      </c>
      <c r="H143" s="1114">
        <f t="shared" si="49"/>
        <v>0</v>
      </c>
      <c r="I143" s="1099">
        <v>0</v>
      </c>
      <c r="J143" s="1099">
        <v>0</v>
      </c>
      <c r="K143" s="1114"/>
      <c r="L143" s="1114"/>
      <c r="M143" s="1114">
        <f t="shared" si="54"/>
        <v>0</v>
      </c>
      <c r="N143" s="1114">
        <f t="shared" si="51"/>
        <v>0</v>
      </c>
      <c r="O143" s="1100">
        <f t="shared" si="52"/>
        <v>0</v>
      </c>
      <c r="P143" s="1008">
        <f t="shared" si="53"/>
        <v>0</v>
      </c>
    </row>
    <row r="144" spans="1:16" ht="29" outlineLevel="1" x14ac:dyDescent="0.25">
      <c r="A144" s="1106">
        <f t="shared" si="46"/>
        <v>14.3</v>
      </c>
      <c r="B144" s="1102" t="str">
        <f t="shared" si="46"/>
        <v>Schme-C :Replacement of existing Energy meters by 0.2S Class Energy meters at various HPS.</v>
      </c>
      <c r="C144" s="1103" t="str">
        <f t="shared" si="46"/>
        <v>MERC/CAPEX/2020-21/WFH/SBR/ 19</v>
      </c>
      <c r="D144" s="1009">
        <f t="shared" si="46"/>
        <v>44029</v>
      </c>
      <c r="E144" s="1104">
        <f t="shared" si="46"/>
        <v>0.10199999999999999</v>
      </c>
      <c r="F144" s="1114">
        <f t="shared" si="47"/>
        <v>0</v>
      </c>
      <c r="G144" s="1114">
        <f t="shared" si="48"/>
        <v>0</v>
      </c>
      <c r="H144" s="1114">
        <f t="shared" si="49"/>
        <v>0</v>
      </c>
      <c r="I144" s="1099">
        <v>0</v>
      </c>
      <c r="J144" s="1099">
        <v>0</v>
      </c>
      <c r="K144" s="1114"/>
      <c r="L144" s="1114"/>
      <c r="M144" s="1114">
        <f t="shared" si="54"/>
        <v>0</v>
      </c>
      <c r="N144" s="1114">
        <f t="shared" si="51"/>
        <v>0</v>
      </c>
      <c r="O144" s="1100">
        <f t="shared" si="52"/>
        <v>0</v>
      </c>
      <c r="P144" s="1008">
        <f t="shared" si="53"/>
        <v>0</v>
      </c>
    </row>
    <row r="145" spans="1:16" ht="29" outlineLevel="1" x14ac:dyDescent="0.25">
      <c r="A145" s="1101">
        <f t="shared" si="46"/>
        <v>14.4</v>
      </c>
      <c r="B145" s="1102" t="str">
        <f t="shared" si="46"/>
        <v>Schme-D: Providing Oil Filtration Machines for all Divisions of REC, Pune</v>
      </c>
      <c r="C145" s="1103" t="str">
        <f t="shared" si="46"/>
        <v>MERC/CAPEX/2020-21/WFH/SBR/ 19</v>
      </c>
      <c r="D145" s="1009">
        <f t="shared" si="46"/>
        <v>44029</v>
      </c>
      <c r="E145" s="1104">
        <f t="shared" si="46"/>
        <v>0.14025000000000001</v>
      </c>
      <c r="F145" s="1114">
        <f t="shared" si="47"/>
        <v>6.80978E-2</v>
      </c>
      <c r="G145" s="1114">
        <f t="shared" si="48"/>
        <v>6.80978E-2</v>
      </c>
      <c r="H145" s="1114">
        <f t="shared" si="49"/>
        <v>0</v>
      </c>
      <c r="I145" s="1099">
        <v>0</v>
      </c>
      <c r="J145" s="1099">
        <v>0</v>
      </c>
      <c r="K145" s="1114"/>
      <c r="L145" s="1114"/>
      <c r="M145" s="1114">
        <f t="shared" si="54"/>
        <v>0</v>
      </c>
      <c r="N145" s="1114">
        <f t="shared" si="51"/>
        <v>0</v>
      </c>
      <c r="O145" s="1100">
        <f t="shared" si="52"/>
        <v>0</v>
      </c>
      <c r="P145" s="1008">
        <f t="shared" si="53"/>
        <v>0</v>
      </c>
    </row>
    <row r="146" spans="1:16" ht="29" outlineLevel="1" x14ac:dyDescent="0.25">
      <c r="A146" s="1094">
        <f t="shared" si="46"/>
        <v>16</v>
      </c>
      <c r="B146" s="1095" t="str">
        <f t="shared" si="46"/>
        <v>Various 6 Nos. Schemes for Hydro Power Stations under Renewable Energy Circle, Pune</v>
      </c>
      <c r="C146" s="1096" t="str">
        <f t="shared" si="46"/>
        <v>MERC/CAPEX/2020-2021/WFH/ SBR/22</v>
      </c>
      <c r="D146" s="1097">
        <f t="shared" si="46"/>
        <v>44037</v>
      </c>
      <c r="E146" s="1098">
        <f t="shared" si="46"/>
        <v>1.4903895600000001</v>
      </c>
      <c r="F146" s="1099">
        <f t="shared" si="47"/>
        <v>0</v>
      </c>
      <c r="G146" s="1099">
        <f t="shared" si="48"/>
        <v>0</v>
      </c>
      <c r="H146" s="1099">
        <f t="shared" si="49"/>
        <v>0</v>
      </c>
      <c r="I146" s="1099">
        <v>0</v>
      </c>
      <c r="J146" s="1099">
        <v>0</v>
      </c>
      <c r="K146" s="1099"/>
      <c r="L146" s="1099"/>
      <c r="M146" s="1099">
        <f t="shared" si="54"/>
        <v>0</v>
      </c>
      <c r="N146" s="1099">
        <f t="shared" si="51"/>
        <v>0</v>
      </c>
      <c r="O146" s="1100">
        <f t="shared" si="52"/>
        <v>0</v>
      </c>
      <c r="P146" s="1008">
        <f t="shared" si="53"/>
        <v>0</v>
      </c>
    </row>
    <row r="147" spans="1:16" ht="29" outlineLevel="1" x14ac:dyDescent="0.25">
      <c r="A147" s="1103">
        <f t="shared" si="46"/>
        <v>16.100000000000001</v>
      </c>
      <c r="B147" s="1105" t="str">
        <f t="shared" si="46"/>
        <v>Replacement of existing Air Compressors at Bhira, Tilari, Pawana and Ujjani Hydro Power Stations under REC, Pune (2 Nos for Bhira HPS)</v>
      </c>
      <c r="C147" s="1103" t="str">
        <f t="shared" si="46"/>
        <v>MERC/CAPEX/2020-2021/WFH/ SBR/22</v>
      </c>
      <c r="D147" s="1009">
        <f t="shared" si="46"/>
        <v>44037</v>
      </c>
      <c r="E147" s="1104">
        <f t="shared" si="46"/>
        <v>0.16756000000000001</v>
      </c>
      <c r="F147" s="1114">
        <f t="shared" si="47"/>
        <v>0.16755999999999999</v>
      </c>
      <c r="G147" s="1114">
        <f t="shared" si="48"/>
        <v>0</v>
      </c>
      <c r="H147" s="1114">
        <f t="shared" si="49"/>
        <v>0.16755999999999999</v>
      </c>
      <c r="I147" s="1099">
        <v>0</v>
      </c>
      <c r="J147" s="1099">
        <v>0</v>
      </c>
      <c r="K147" s="1114"/>
      <c r="L147" s="1114"/>
      <c r="M147" s="1114">
        <f t="shared" si="54"/>
        <v>0</v>
      </c>
      <c r="N147" s="1114">
        <f t="shared" si="51"/>
        <v>0.16755999999999999</v>
      </c>
      <c r="O147" s="1100">
        <f t="shared" si="52"/>
        <v>0</v>
      </c>
      <c r="P147" s="1008">
        <f t="shared" si="53"/>
        <v>0</v>
      </c>
    </row>
    <row r="148" spans="1:16" ht="29" outlineLevel="1" x14ac:dyDescent="0.25">
      <c r="A148" s="1103">
        <f t="shared" si="46"/>
        <v>16.399999999999999</v>
      </c>
      <c r="B148" s="1105" t="str">
        <f t="shared" si="46"/>
        <v>Replacement of 220 V, 400/300 AH Battery set with Tubular type Battery Banks at Bhira, Tilari, Kanher, Dimbhe and Ujani Hydro Power Stations.</v>
      </c>
      <c r="C148" s="1103" t="str">
        <f t="shared" si="46"/>
        <v>MERC/CAPEX/2020-2021/WFH/ SBR/22</v>
      </c>
      <c r="D148" s="1009">
        <f t="shared" si="46"/>
        <v>44037</v>
      </c>
      <c r="E148" s="1104">
        <f t="shared" si="46"/>
        <v>0.25245156000000002</v>
      </c>
      <c r="F148" s="1114">
        <f t="shared" si="47"/>
        <v>0.150588</v>
      </c>
      <c r="G148" s="1114">
        <f t="shared" si="48"/>
        <v>0.150588</v>
      </c>
      <c r="H148" s="1114">
        <f t="shared" si="49"/>
        <v>0</v>
      </c>
      <c r="I148" s="1099">
        <v>0</v>
      </c>
      <c r="J148" s="1099">
        <v>0</v>
      </c>
      <c r="K148" s="1114"/>
      <c r="L148" s="1114"/>
      <c r="M148" s="1114">
        <f t="shared" si="54"/>
        <v>0</v>
      </c>
      <c r="N148" s="1114">
        <f t="shared" si="51"/>
        <v>0</v>
      </c>
      <c r="O148" s="1100">
        <f t="shared" si="52"/>
        <v>0</v>
      </c>
      <c r="P148" s="1008">
        <f t="shared" si="53"/>
        <v>0</v>
      </c>
    </row>
    <row r="149" spans="1:16" ht="29" outlineLevel="1" x14ac:dyDescent="0.25">
      <c r="A149" s="1103">
        <f t="shared" si="46"/>
        <v>16.600000000000001</v>
      </c>
      <c r="B149" s="1105" t="str">
        <f t="shared" si="46"/>
        <v>Replacement of existing Protection Systems with Numerical Protection system at Bhira, Panshet, Varasgaon, Dimbhe &amp; Manikdoh HPS.</v>
      </c>
      <c r="C149" s="1103" t="str">
        <f t="shared" si="46"/>
        <v>MERC/CAPEX/2020-2021/WFH/ SBR/22</v>
      </c>
      <c r="D149" s="1009">
        <f t="shared" si="46"/>
        <v>44037</v>
      </c>
      <c r="E149" s="1104">
        <f t="shared" si="46"/>
        <v>1.0703780000000001</v>
      </c>
      <c r="F149" s="1114">
        <f t="shared" si="47"/>
        <v>0</v>
      </c>
      <c r="G149" s="1114">
        <f t="shared" si="48"/>
        <v>0</v>
      </c>
      <c r="H149" s="1114">
        <f t="shared" si="49"/>
        <v>0</v>
      </c>
      <c r="I149" s="1099">
        <v>0</v>
      </c>
      <c r="J149" s="1099">
        <v>0</v>
      </c>
      <c r="K149" s="1114"/>
      <c r="L149" s="1114"/>
      <c r="M149" s="1114">
        <f t="shared" si="54"/>
        <v>0</v>
      </c>
      <c r="N149" s="1114">
        <f t="shared" si="51"/>
        <v>0</v>
      </c>
      <c r="O149" s="1100">
        <f t="shared" si="52"/>
        <v>0</v>
      </c>
      <c r="P149" s="1008">
        <f t="shared" si="53"/>
        <v>0</v>
      </c>
    </row>
    <row r="150" spans="1:16" outlineLevel="1" x14ac:dyDescent="0.25">
      <c r="A150" s="978">
        <f t="shared" si="46"/>
        <v>0</v>
      </c>
      <c r="B150" s="1091" t="str">
        <f t="shared" si="46"/>
        <v>(i) Submitted to MERC</v>
      </c>
      <c r="C150" s="978">
        <f t="shared" si="46"/>
        <v>0</v>
      </c>
      <c r="D150" s="1009" t="str">
        <f t="shared" si="46"/>
        <v>-</v>
      </c>
      <c r="E150" s="1107">
        <f t="shared" si="46"/>
        <v>0</v>
      </c>
      <c r="F150" s="1115">
        <f t="shared" si="47"/>
        <v>0</v>
      </c>
      <c r="G150" s="1115">
        <f t="shared" si="48"/>
        <v>0</v>
      </c>
      <c r="H150" s="1115">
        <f t="shared" si="49"/>
        <v>0</v>
      </c>
      <c r="I150" s="1099">
        <v>0</v>
      </c>
      <c r="J150" s="1099">
        <v>0</v>
      </c>
      <c r="K150" s="1115"/>
      <c r="L150" s="1115"/>
      <c r="M150" s="1115">
        <f t="shared" si="54"/>
        <v>0</v>
      </c>
      <c r="N150" s="1115">
        <f t="shared" si="51"/>
        <v>0</v>
      </c>
      <c r="O150" s="1100">
        <f t="shared" si="52"/>
        <v>0</v>
      </c>
      <c r="P150" s="1008">
        <f t="shared" si="53"/>
        <v>0</v>
      </c>
    </row>
    <row r="151" spans="1:16" outlineLevel="1" x14ac:dyDescent="0.25">
      <c r="A151" s="978">
        <f t="shared" si="46"/>
        <v>0</v>
      </c>
      <c r="B151" s="1091">
        <f t="shared" si="46"/>
        <v>0</v>
      </c>
      <c r="C151" s="978">
        <f t="shared" si="46"/>
        <v>0</v>
      </c>
      <c r="D151" s="1009" t="str">
        <f t="shared" si="46"/>
        <v>-</v>
      </c>
      <c r="E151" s="1107">
        <f t="shared" si="46"/>
        <v>0</v>
      </c>
      <c r="F151" s="1115">
        <f t="shared" si="47"/>
        <v>0</v>
      </c>
      <c r="G151" s="1115">
        <f t="shared" si="48"/>
        <v>0</v>
      </c>
      <c r="H151" s="1115">
        <f t="shared" si="49"/>
        <v>0</v>
      </c>
      <c r="I151" s="1099">
        <v>0</v>
      </c>
      <c r="J151" s="1099">
        <v>0</v>
      </c>
      <c r="K151" s="1115"/>
      <c r="L151" s="1115"/>
      <c r="M151" s="1115">
        <f t="shared" si="54"/>
        <v>0</v>
      </c>
      <c r="N151" s="1115">
        <f t="shared" si="51"/>
        <v>0</v>
      </c>
      <c r="O151" s="1100">
        <f t="shared" si="52"/>
        <v>0</v>
      </c>
      <c r="P151" s="1008">
        <f t="shared" si="53"/>
        <v>0</v>
      </c>
    </row>
    <row r="152" spans="1:16" outlineLevel="1" x14ac:dyDescent="0.25">
      <c r="A152" s="978">
        <f t="shared" si="46"/>
        <v>0</v>
      </c>
      <c r="B152" s="1091" t="str">
        <f t="shared" si="46"/>
        <v>(ii) Yet to be submitted to MERC</v>
      </c>
      <c r="C152" s="1096">
        <f t="shared" si="46"/>
        <v>0</v>
      </c>
      <c r="D152" s="1097" t="str">
        <f t="shared" si="46"/>
        <v>-</v>
      </c>
      <c r="E152" s="1098">
        <f t="shared" si="46"/>
        <v>0</v>
      </c>
      <c r="F152" s="1116">
        <f t="shared" si="47"/>
        <v>0</v>
      </c>
      <c r="G152" s="1116">
        <f t="shared" si="48"/>
        <v>0</v>
      </c>
      <c r="H152" s="1116">
        <f t="shared" si="49"/>
        <v>0</v>
      </c>
      <c r="I152" s="1099">
        <v>0</v>
      </c>
      <c r="J152" s="1099">
        <v>0</v>
      </c>
      <c r="K152" s="1116"/>
      <c r="L152" s="1116"/>
      <c r="M152" s="1116">
        <f t="shared" si="54"/>
        <v>0</v>
      </c>
      <c r="N152" s="1116">
        <f t="shared" si="51"/>
        <v>0</v>
      </c>
      <c r="O152" s="1100">
        <f t="shared" si="52"/>
        <v>0</v>
      </c>
      <c r="P152" s="1008">
        <f t="shared" si="53"/>
        <v>0</v>
      </c>
    </row>
    <row r="153" spans="1:16" outlineLevel="1" x14ac:dyDescent="0.25">
      <c r="A153" s="982">
        <f t="shared" si="46"/>
        <v>1</v>
      </c>
      <c r="B153" s="983" t="str">
        <f t="shared" si="46"/>
        <v>DPR-5</v>
      </c>
      <c r="C153" s="1103" t="str">
        <f t="shared" si="46"/>
        <v>(ii) Yet to be submitted to MERC</v>
      </c>
      <c r="D153" s="1009" t="str">
        <f t="shared" si="46"/>
        <v>-</v>
      </c>
      <c r="E153" s="1104">
        <f t="shared" si="46"/>
        <v>0</v>
      </c>
      <c r="F153" s="1114">
        <f t="shared" si="47"/>
        <v>0</v>
      </c>
      <c r="G153" s="1114">
        <f t="shared" si="48"/>
        <v>0</v>
      </c>
      <c r="H153" s="1114">
        <f t="shared" si="49"/>
        <v>0</v>
      </c>
      <c r="I153" s="1099">
        <v>0</v>
      </c>
      <c r="J153" s="1099">
        <v>0</v>
      </c>
      <c r="K153" s="1114"/>
      <c r="L153" s="1114"/>
      <c r="M153" s="1114">
        <f t="shared" si="54"/>
        <v>0</v>
      </c>
      <c r="N153" s="1114">
        <f t="shared" si="51"/>
        <v>0</v>
      </c>
      <c r="O153" s="1100">
        <f t="shared" si="52"/>
        <v>0</v>
      </c>
      <c r="P153" s="1008">
        <f t="shared" si="53"/>
        <v>0</v>
      </c>
    </row>
    <row r="154" spans="1:16" outlineLevel="1" x14ac:dyDescent="0.25">
      <c r="A154" s="992">
        <f t="shared" ref="A154:E164" si="55">A122</f>
        <v>1.6</v>
      </c>
      <c r="B154" s="993" t="str">
        <f t="shared" si="55"/>
        <v>Supply,Errection &amp; Commissioning of DigitalGoverner at Bhira HPS</v>
      </c>
      <c r="C154" s="1103">
        <f t="shared" si="55"/>
        <v>0</v>
      </c>
      <c r="D154" s="1009" t="str">
        <f t="shared" si="55"/>
        <v>-</v>
      </c>
      <c r="E154" s="1104">
        <f t="shared" si="55"/>
        <v>0</v>
      </c>
      <c r="F154" s="1114">
        <f t="shared" si="47"/>
        <v>6.74</v>
      </c>
      <c r="G154" s="1114">
        <f t="shared" si="48"/>
        <v>6.74</v>
      </c>
      <c r="H154" s="1114">
        <f t="shared" si="49"/>
        <v>0</v>
      </c>
      <c r="I154" s="1099">
        <v>0</v>
      </c>
      <c r="J154" s="1099">
        <v>0</v>
      </c>
      <c r="K154" s="1114"/>
      <c r="L154" s="1114"/>
      <c r="M154" s="1114">
        <f t="shared" si="54"/>
        <v>0</v>
      </c>
      <c r="N154" s="1114">
        <f t="shared" si="51"/>
        <v>0</v>
      </c>
      <c r="O154" s="1100">
        <f t="shared" si="52"/>
        <v>0</v>
      </c>
      <c r="P154" s="1008">
        <f t="shared" si="53"/>
        <v>0</v>
      </c>
    </row>
    <row r="155" spans="1:16" outlineLevel="1" x14ac:dyDescent="0.25">
      <c r="A155" s="982">
        <f t="shared" si="55"/>
        <v>2</v>
      </c>
      <c r="B155" s="983" t="str">
        <f t="shared" si="55"/>
        <v>DPR-6</v>
      </c>
      <c r="C155" s="1103">
        <f t="shared" si="55"/>
        <v>0</v>
      </c>
      <c r="D155" s="1009" t="str">
        <f t="shared" si="55"/>
        <v>-</v>
      </c>
      <c r="E155" s="1104">
        <f t="shared" si="55"/>
        <v>0</v>
      </c>
      <c r="F155" s="1114">
        <f t="shared" si="47"/>
        <v>0</v>
      </c>
      <c r="G155" s="1114">
        <f t="shared" si="48"/>
        <v>0</v>
      </c>
      <c r="H155" s="1114">
        <f t="shared" si="49"/>
        <v>0</v>
      </c>
      <c r="I155" s="1099">
        <v>0</v>
      </c>
      <c r="J155" s="1099">
        <v>0</v>
      </c>
      <c r="K155" s="1114"/>
      <c r="L155" s="1114"/>
      <c r="M155" s="1114">
        <f t="shared" si="54"/>
        <v>0</v>
      </c>
      <c r="N155" s="1114">
        <f t="shared" si="51"/>
        <v>0</v>
      </c>
      <c r="O155" s="1100">
        <f t="shared" si="52"/>
        <v>0</v>
      </c>
      <c r="P155" s="1008">
        <f t="shared" si="53"/>
        <v>0</v>
      </c>
    </row>
    <row r="156" spans="1:16" outlineLevel="1" x14ac:dyDescent="0.25">
      <c r="A156" s="992">
        <f t="shared" si="55"/>
        <v>2.1</v>
      </c>
      <c r="B156" s="993" t="str">
        <f t="shared" si="55"/>
        <v>Auto sequencer for Bhira HPS unit 1 &amp; 2</v>
      </c>
      <c r="C156" s="1103">
        <f t="shared" si="55"/>
        <v>0</v>
      </c>
      <c r="D156" s="1009" t="str">
        <f t="shared" si="55"/>
        <v>-</v>
      </c>
      <c r="E156" s="1104">
        <f t="shared" si="55"/>
        <v>0</v>
      </c>
      <c r="F156" s="1114">
        <f t="shared" si="47"/>
        <v>0</v>
      </c>
      <c r="G156" s="1114">
        <f t="shared" si="48"/>
        <v>0</v>
      </c>
      <c r="H156" s="1114">
        <f t="shared" si="49"/>
        <v>0</v>
      </c>
      <c r="I156" s="1099">
        <v>0</v>
      </c>
      <c r="J156" s="1099">
        <v>0</v>
      </c>
      <c r="K156" s="1114"/>
      <c r="L156" s="1114"/>
      <c r="M156" s="1114">
        <f t="shared" si="54"/>
        <v>0</v>
      </c>
      <c r="N156" s="1114">
        <f t="shared" si="51"/>
        <v>0</v>
      </c>
      <c r="O156" s="1100">
        <f t="shared" si="52"/>
        <v>0</v>
      </c>
      <c r="P156" s="1008">
        <f t="shared" si="53"/>
        <v>0</v>
      </c>
    </row>
    <row r="157" spans="1:16" outlineLevel="1" x14ac:dyDescent="0.25">
      <c r="A157" s="999">
        <f t="shared" si="55"/>
        <v>3</v>
      </c>
      <c r="B157" s="983" t="str">
        <f t="shared" si="55"/>
        <v>DPR-7</v>
      </c>
      <c r="C157" s="1103">
        <f t="shared" si="55"/>
        <v>0</v>
      </c>
      <c r="D157" s="1009" t="str">
        <f t="shared" si="55"/>
        <v>-</v>
      </c>
      <c r="E157" s="1104">
        <f t="shared" si="55"/>
        <v>0</v>
      </c>
      <c r="F157" s="1114">
        <f t="shared" si="47"/>
        <v>0</v>
      </c>
      <c r="G157" s="1114">
        <f t="shared" si="48"/>
        <v>0</v>
      </c>
      <c r="H157" s="1114">
        <f t="shared" si="49"/>
        <v>0</v>
      </c>
      <c r="I157" s="1099">
        <v>0</v>
      </c>
      <c r="J157" s="1099">
        <v>0</v>
      </c>
      <c r="K157" s="1114"/>
      <c r="L157" s="1114"/>
      <c r="M157" s="1114">
        <f t="shared" si="54"/>
        <v>0</v>
      </c>
      <c r="N157" s="1114">
        <f t="shared" si="51"/>
        <v>0</v>
      </c>
      <c r="O157" s="1100">
        <f t="shared" si="52"/>
        <v>0</v>
      </c>
      <c r="P157" s="1008">
        <f t="shared" si="53"/>
        <v>0</v>
      </c>
    </row>
    <row r="158" spans="1:16" outlineLevel="1" x14ac:dyDescent="0.25">
      <c r="A158" s="992">
        <f t="shared" si="55"/>
        <v>3.1</v>
      </c>
      <c r="B158" s="993" t="str">
        <f t="shared" si="55"/>
        <v>Generator Transformer at Bira HPS</v>
      </c>
      <c r="C158" s="1103">
        <f t="shared" si="55"/>
        <v>0</v>
      </c>
      <c r="D158" s="1009" t="str">
        <f t="shared" si="55"/>
        <v>-</v>
      </c>
      <c r="E158" s="1104">
        <f t="shared" si="55"/>
        <v>0</v>
      </c>
      <c r="F158" s="1114">
        <f t="shared" si="47"/>
        <v>0</v>
      </c>
      <c r="G158" s="1114">
        <f t="shared" si="48"/>
        <v>0</v>
      </c>
      <c r="H158" s="1114">
        <f t="shared" si="49"/>
        <v>0</v>
      </c>
      <c r="I158" s="1099">
        <v>0</v>
      </c>
      <c r="J158" s="1099">
        <v>0</v>
      </c>
      <c r="K158" s="1114"/>
      <c r="L158" s="1114"/>
      <c r="M158" s="1114">
        <f t="shared" si="54"/>
        <v>0</v>
      </c>
      <c r="N158" s="1114">
        <f t="shared" si="51"/>
        <v>0</v>
      </c>
      <c r="O158" s="1100">
        <f t="shared" si="52"/>
        <v>0</v>
      </c>
      <c r="P158" s="1008">
        <f t="shared" si="53"/>
        <v>0</v>
      </c>
    </row>
    <row r="159" spans="1:16" outlineLevel="1" x14ac:dyDescent="0.25">
      <c r="A159" s="1103">
        <f t="shared" si="55"/>
        <v>0</v>
      </c>
      <c r="B159" s="1108">
        <f t="shared" si="55"/>
        <v>0</v>
      </c>
      <c r="C159" s="1103">
        <f t="shared" si="55"/>
        <v>0</v>
      </c>
      <c r="D159" s="1009" t="str">
        <f t="shared" si="55"/>
        <v>-</v>
      </c>
      <c r="E159" s="1104">
        <f t="shared" si="55"/>
        <v>0</v>
      </c>
      <c r="F159" s="1114">
        <f t="shared" si="47"/>
        <v>0</v>
      </c>
      <c r="G159" s="1114">
        <f t="shared" si="48"/>
        <v>0</v>
      </c>
      <c r="H159" s="1114">
        <f t="shared" si="49"/>
        <v>0</v>
      </c>
      <c r="I159" s="1099">
        <v>0</v>
      </c>
      <c r="J159" s="1099">
        <v>0</v>
      </c>
      <c r="K159" s="1114"/>
      <c r="L159" s="1114"/>
      <c r="M159" s="1114">
        <f t="shared" si="54"/>
        <v>0</v>
      </c>
      <c r="N159" s="1114">
        <f t="shared" si="51"/>
        <v>0</v>
      </c>
      <c r="O159" s="1100">
        <f t="shared" si="52"/>
        <v>0</v>
      </c>
      <c r="P159" s="1008">
        <f t="shared" si="53"/>
        <v>0</v>
      </c>
    </row>
    <row r="160" spans="1:16" outlineLevel="1" x14ac:dyDescent="0.25">
      <c r="A160" s="978">
        <f t="shared" si="55"/>
        <v>0</v>
      </c>
      <c r="B160" s="981">
        <f t="shared" si="55"/>
        <v>0</v>
      </c>
      <c r="C160" s="1103">
        <f t="shared" si="55"/>
        <v>0</v>
      </c>
      <c r="D160" s="1009" t="str">
        <f t="shared" si="55"/>
        <v>-</v>
      </c>
      <c r="E160" s="1104">
        <f t="shared" si="55"/>
        <v>0</v>
      </c>
      <c r="F160" s="1114">
        <f t="shared" si="47"/>
        <v>0</v>
      </c>
      <c r="G160" s="1114">
        <f t="shared" si="48"/>
        <v>0</v>
      </c>
      <c r="H160" s="1114">
        <f t="shared" si="49"/>
        <v>0</v>
      </c>
      <c r="I160" s="1099">
        <v>0</v>
      </c>
      <c r="J160" s="1099">
        <v>0</v>
      </c>
      <c r="K160" s="1114"/>
      <c r="L160" s="1114"/>
      <c r="M160" s="1114">
        <f t="shared" si="54"/>
        <v>0</v>
      </c>
      <c r="N160" s="1114">
        <f t="shared" si="51"/>
        <v>0</v>
      </c>
      <c r="O160" s="1100">
        <f t="shared" si="52"/>
        <v>0</v>
      </c>
      <c r="P160" s="1008">
        <f t="shared" si="53"/>
        <v>0</v>
      </c>
    </row>
    <row r="161" spans="1:16" outlineLevel="1" x14ac:dyDescent="0.25">
      <c r="A161" s="978">
        <f t="shared" si="55"/>
        <v>0</v>
      </c>
      <c r="B161" s="956" t="str">
        <f t="shared" si="55"/>
        <v>B) Non-DPR Schemes</v>
      </c>
      <c r="C161" s="978">
        <f t="shared" si="55"/>
        <v>0</v>
      </c>
      <c r="D161" s="1009" t="str">
        <f t="shared" si="55"/>
        <v>-</v>
      </c>
      <c r="E161" s="1107">
        <f t="shared" si="55"/>
        <v>0</v>
      </c>
      <c r="F161" s="1115">
        <f>F129+I129</f>
        <v>0</v>
      </c>
      <c r="G161" s="1115">
        <f>G129+M129</f>
        <v>0</v>
      </c>
      <c r="H161" s="1114">
        <f t="shared" si="49"/>
        <v>0</v>
      </c>
      <c r="I161" s="1099">
        <v>0</v>
      </c>
      <c r="J161" s="1099">
        <v>0</v>
      </c>
      <c r="K161" s="1115"/>
      <c r="L161" s="1115"/>
      <c r="M161" s="1115">
        <f t="shared" ref="M161:M164" si="56">SUM(J161:L161)</f>
        <v>0</v>
      </c>
      <c r="N161" s="1115">
        <f t="shared" si="51"/>
        <v>0</v>
      </c>
    </row>
    <row r="162" spans="1:16" outlineLevel="1" x14ac:dyDescent="0.25">
      <c r="A162" s="1103">
        <f t="shared" si="55"/>
        <v>1</v>
      </c>
      <c r="B162" s="1109" t="str">
        <f t="shared" si="55"/>
        <v>Furniture &amp; Fixture General Asset</v>
      </c>
      <c r="C162" s="1103" t="str">
        <f t="shared" si="55"/>
        <v>N.A.</v>
      </c>
      <c r="D162" s="1009" t="str">
        <f t="shared" si="55"/>
        <v>-</v>
      </c>
      <c r="E162" s="1104">
        <f t="shared" si="55"/>
        <v>0</v>
      </c>
      <c r="F162" s="1114">
        <f>F130+I130</f>
        <v>0</v>
      </c>
      <c r="G162" s="1114">
        <f>G130+M130</f>
        <v>0</v>
      </c>
      <c r="H162" s="1114">
        <f t="shared" si="49"/>
        <v>0</v>
      </c>
      <c r="I162" s="1099">
        <v>0</v>
      </c>
      <c r="J162" s="1099">
        <v>0</v>
      </c>
      <c r="K162" s="1114"/>
      <c r="L162" s="1114"/>
      <c r="M162" s="1114">
        <f t="shared" si="56"/>
        <v>0</v>
      </c>
      <c r="N162" s="1114">
        <f t="shared" si="51"/>
        <v>0</v>
      </c>
    </row>
    <row r="163" spans="1:16" outlineLevel="1" x14ac:dyDescent="0.25">
      <c r="A163" s="1103">
        <f t="shared" si="55"/>
        <v>2</v>
      </c>
      <c r="B163" s="1109" t="str">
        <f t="shared" si="55"/>
        <v>Electrical General Asset</v>
      </c>
      <c r="C163" s="1103" t="str">
        <f t="shared" si="55"/>
        <v>N.A.</v>
      </c>
      <c r="D163" s="1009" t="str">
        <f t="shared" si="55"/>
        <v>-</v>
      </c>
      <c r="E163" s="1104">
        <f t="shared" si="55"/>
        <v>0</v>
      </c>
      <c r="F163" s="1114">
        <f>F131+I131</f>
        <v>0.22600161699999999</v>
      </c>
      <c r="G163" s="1114">
        <f>G131+M131</f>
        <v>0.22600161699999999</v>
      </c>
      <c r="H163" s="1114">
        <f t="shared" si="49"/>
        <v>0</v>
      </c>
      <c r="I163" s="1099">
        <v>0</v>
      </c>
      <c r="J163" s="1099">
        <v>0</v>
      </c>
      <c r="K163" s="1114"/>
      <c r="L163" s="1114"/>
      <c r="M163" s="1114">
        <f t="shared" si="56"/>
        <v>0</v>
      </c>
      <c r="N163" s="1114">
        <f t="shared" si="51"/>
        <v>0</v>
      </c>
    </row>
    <row r="164" spans="1:16" ht="15" outlineLevel="1" thickBot="1" x14ac:dyDescent="0.3">
      <c r="A164" s="1103">
        <f t="shared" si="55"/>
        <v>3</v>
      </c>
      <c r="B164" s="1109" t="str">
        <f t="shared" si="55"/>
        <v>Electronics General Asset</v>
      </c>
      <c r="C164" s="1103" t="str">
        <f t="shared" si="55"/>
        <v>N.A.</v>
      </c>
      <c r="D164" s="1009" t="str">
        <f t="shared" si="55"/>
        <v>-</v>
      </c>
      <c r="E164" s="1104">
        <f t="shared" si="55"/>
        <v>0</v>
      </c>
      <c r="F164" s="1114">
        <f>F132+I132</f>
        <v>4.1721675999999999E-2</v>
      </c>
      <c r="G164" s="1114">
        <f>G132+M132</f>
        <v>4.1721675999999999E-2</v>
      </c>
      <c r="H164" s="1114">
        <f t="shared" si="49"/>
        <v>0</v>
      </c>
      <c r="I164" s="1099">
        <v>0</v>
      </c>
      <c r="J164" s="1099">
        <v>0</v>
      </c>
      <c r="K164" s="1114"/>
      <c r="L164" s="1114"/>
      <c r="M164" s="1114">
        <f t="shared" si="56"/>
        <v>0</v>
      </c>
      <c r="N164" s="1114">
        <f t="shared" si="51"/>
        <v>0</v>
      </c>
    </row>
    <row r="165" spans="1:16" ht="15" thickBot="1" x14ac:dyDescent="0.3">
      <c r="A165" s="1010"/>
      <c r="B165" s="1011" t="str">
        <f>B133</f>
        <v>Total</v>
      </c>
      <c r="C165" s="1012"/>
      <c r="D165" s="1013"/>
      <c r="E165" s="1110"/>
      <c r="F165" s="1111">
        <f t="shared" ref="F165:N165" si="57">SUM(F138:F164)</f>
        <v>8.3852452240000002</v>
      </c>
      <c r="G165" s="1111">
        <f t="shared" si="57"/>
        <v>8.2176852240000002</v>
      </c>
      <c r="H165" s="1111">
        <f t="shared" si="57"/>
        <v>0.16755999999999999</v>
      </c>
      <c r="I165" s="1111">
        <f t="shared" si="57"/>
        <v>0</v>
      </c>
      <c r="J165" s="1111">
        <f t="shared" si="57"/>
        <v>0</v>
      </c>
      <c r="K165" s="1111">
        <f t="shared" si="57"/>
        <v>0</v>
      </c>
      <c r="L165" s="1111">
        <f t="shared" si="57"/>
        <v>0</v>
      </c>
      <c r="M165" s="1111">
        <f t="shared" si="57"/>
        <v>0</v>
      </c>
      <c r="N165" s="1111">
        <f t="shared" si="57"/>
        <v>0.16755999999999999</v>
      </c>
    </row>
    <row r="166" spans="1:16" x14ac:dyDescent="0.25">
      <c r="F166" s="1112"/>
      <c r="G166" s="1112"/>
      <c r="H166" s="1112"/>
      <c r="I166" s="1112"/>
      <c r="J166" s="1112"/>
      <c r="K166" s="1112"/>
      <c r="L166" s="1112"/>
      <c r="M166" s="1112"/>
      <c r="N166" s="1112"/>
    </row>
    <row r="167" spans="1:16" x14ac:dyDescent="0.25">
      <c r="A167" s="1086"/>
      <c r="B167" s="1007" t="s">
        <v>939</v>
      </c>
      <c r="C167" s="1087"/>
      <c r="D167" s="1088"/>
      <c r="E167" s="1089"/>
      <c r="F167" s="1113"/>
      <c r="G167" s="1113"/>
      <c r="H167" s="1113"/>
      <c r="I167" s="1113"/>
      <c r="J167" s="1113"/>
      <c r="K167" s="1113"/>
      <c r="L167" s="1113"/>
      <c r="M167" s="1113"/>
      <c r="N167" s="1113"/>
    </row>
    <row r="168" spans="1:16" outlineLevel="1" x14ac:dyDescent="0.25">
      <c r="A168" s="1090"/>
      <c r="B168" s="956" t="str">
        <f t="shared" ref="B168:B169" si="58">B136</f>
        <v>a) DPR Schemes</v>
      </c>
      <c r="C168" s="1087"/>
      <c r="D168" s="1088"/>
      <c r="E168" s="1089"/>
      <c r="F168" s="1113"/>
      <c r="G168" s="1113"/>
      <c r="H168" s="1113"/>
      <c r="I168" s="1113"/>
      <c r="J168" s="1113"/>
      <c r="K168" s="1113"/>
      <c r="L168" s="1113"/>
      <c r="M168" s="1113"/>
      <c r="N168" s="1113"/>
    </row>
    <row r="169" spans="1:16" outlineLevel="1" x14ac:dyDescent="0.25">
      <c r="A169" s="1090"/>
      <c r="B169" s="1091" t="str">
        <f t="shared" si="58"/>
        <v>(i) In principally Approved by MERC</v>
      </c>
      <c r="C169" s="1092"/>
      <c r="D169" s="1093"/>
      <c r="E169" s="1089"/>
      <c r="F169" s="1113"/>
      <c r="G169" s="1113"/>
      <c r="H169" s="1113"/>
      <c r="I169" s="1113"/>
      <c r="J169" s="1113"/>
      <c r="K169" s="1113"/>
      <c r="L169" s="1113"/>
      <c r="M169" s="1113"/>
      <c r="N169" s="1113"/>
    </row>
    <row r="170" spans="1:16" ht="29" outlineLevel="1" x14ac:dyDescent="0.25">
      <c r="A170" s="1094">
        <f t="shared" ref="A170:E185" si="59">A138</f>
        <v>5</v>
      </c>
      <c r="B170" s="1095" t="str">
        <f t="shared" si="59"/>
        <v>Various Civil schemes for Modernisations of colonies at Various Locations under Pune HPC (Considered for Bhira HPS Only)</v>
      </c>
      <c r="C170" s="1096" t="str">
        <f t="shared" si="59"/>
        <v>MERC/CAPEX/20162017/01745</v>
      </c>
      <c r="D170" s="1097">
        <f t="shared" si="59"/>
        <v>42825</v>
      </c>
      <c r="E170" s="1098">
        <f t="shared" si="59"/>
        <v>1.1971000000000001</v>
      </c>
      <c r="F170" s="1099">
        <f t="shared" ref="F170:F192" si="60">F138+I138</f>
        <v>0</v>
      </c>
      <c r="G170" s="1099">
        <f t="shared" ref="G170:G192" si="61">G138+M138</f>
        <v>0</v>
      </c>
      <c r="H170" s="1099">
        <f t="shared" ref="H170:H196" si="62">F170-G170</f>
        <v>0</v>
      </c>
      <c r="I170" s="1099">
        <v>0</v>
      </c>
      <c r="J170" s="1099">
        <v>0</v>
      </c>
      <c r="K170" s="1099"/>
      <c r="L170" s="1099"/>
      <c r="M170" s="1099">
        <f t="shared" ref="M170:M173" si="63">SUM(J170:L170)</f>
        <v>0</v>
      </c>
      <c r="N170" s="1099">
        <f t="shared" ref="N170:N196" si="64">H170+I170-M170</f>
        <v>0</v>
      </c>
      <c r="O170" s="1100">
        <f t="shared" ref="O170:O192" si="65">MAX(0,IF(M170=0,0,IF(G170+M170&lt;E170,M170,E170-G170)))</f>
        <v>0</v>
      </c>
      <c r="P170" s="1008">
        <f t="shared" ref="P170:P192" si="66">M170-O170</f>
        <v>0</v>
      </c>
    </row>
    <row r="171" spans="1:16" outlineLevel="1" x14ac:dyDescent="0.25">
      <c r="A171" s="1101">
        <f t="shared" si="59"/>
        <v>5.0999999999999996</v>
      </c>
      <c r="B171" s="1102" t="str">
        <f t="shared" si="59"/>
        <v>Refurbishing of Residential complex</v>
      </c>
      <c r="C171" s="1103" t="str">
        <f t="shared" si="59"/>
        <v>MERC/CAPEX/20162017/01745</v>
      </c>
      <c r="D171" s="1009">
        <f t="shared" si="59"/>
        <v>42825</v>
      </c>
      <c r="E171" s="1104">
        <f t="shared" si="59"/>
        <v>0.67310000000000003</v>
      </c>
      <c r="F171" s="1114">
        <f t="shared" si="60"/>
        <v>0.67692529499999998</v>
      </c>
      <c r="G171" s="1114">
        <f t="shared" si="61"/>
        <v>0.67692529499999998</v>
      </c>
      <c r="H171" s="1114">
        <f t="shared" si="62"/>
        <v>0</v>
      </c>
      <c r="I171" s="1099">
        <v>0</v>
      </c>
      <c r="J171" s="1099">
        <v>0</v>
      </c>
      <c r="K171" s="1114"/>
      <c r="L171" s="1114"/>
      <c r="M171" s="1114">
        <f t="shared" si="63"/>
        <v>0</v>
      </c>
      <c r="N171" s="1114">
        <f t="shared" si="64"/>
        <v>0</v>
      </c>
      <c r="O171" s="1100">
        <f t="shared" si="65"/>
        <v>0</v>
      </c>
      <c r="P171" s="1008">
        <f t="shared" si="66"/>
        <v>0</v>
      </c>
    </row>
    <row r="172" spans="1:16" outlineLevel="1" x14ac:dyDescent="0.25">
      <c r="A172" s="1101">
        <f t="shared" si="59"/>
        <v>5.2</v>
      </c>
      <c r="B172" s="1102" t="str">
        <f t="shared" si="59"/>
        <v>Internal Roads</v>
      </c>
      <c r="C172" s="1103" t="str">
        <f t="shared" si="59"/>
        <v>MERC/CAPEX/20162017/01745</v>
      </c>
      <c r="D172" s="1009">
        <f t="shared" si="59"/>
        <v>42825</v>
      </c>
      <c r="E172" s="1104">
        <f t="shared" si="59"/>
        <v>0.1027</v>
      </c>
      <c r="F172" s="1114">
        <f t="shared" si="60"/>
        <v>0.100888836</v>
      </c>
      <c r="G172" s="1114">
        <f t="shared" si="61"/>
        <v>0.100888836</v>
      </c>
      <c r="H172" s="1114">
        <f t="shared" si="62"/>
        <v>0</v>
      </c>
      <c r="I172" s="1099">
        <v>0</v>
      </c>
      <c r="J172" s="1099">
        <v>0</v>
      </c>
      <c r="K172" s="1114"/>
      <c r="L172" s="1114"/>
      <c r="M172" s="1114">
        <f t="shared" si="63"/>
        <v>0</v>
      </c>
      <c r="N172" s="1114">
        <f t="shared" si="64"/>
        <v>0</v>
      </c>
      <c r="O172" s="1100">
        <f t="shared" si="65"/>
        <v>0</v>
      </c>
      <c r="P172" s="1008">
        <f t="shared" si="66"/>
        <v>0</v>
      </c>
    </row>
    <row r="173" spans="1:16" outlineLevel="1" x14ac:dyDescent="0.25">
      <c r="A173" s="1103">
        <f t="shared" si="59"/>
        <v>5.3</v>
      </c>
      <c r="B173" s="1105" t="str">
        <f t="shared" si="59"/>
        <v>Water supply, filteration &amp;  Sanitary works</v>
      </c>
      <c r="C173" s="1103" t="str">
        <f t="shared" si="59"/>
        <v>MERC/CAPEX/20162017/01745</v>
      </c>
      <c r="D173" s="1009">
        <f t="shared" si="59"/>
        <v>42825</v>
      </c>
      <c r="E173" s="1104">
        <f t="shared" si="59"/>
        <v>0.42130000000000001</v>
      </c>
      <c r="F173" s="1114">
        <f t="shared" si="60"/>
        <v>0</v>
      </c>
      <c r="G173" s="1114">
        <f t="shared" si="61"/>
        <v>0</v>
      </c>
      <c r="H173" s="1114">
        <f t="shared" si="62"/>
        <v>0</v>
      </c>
      <c r="I173" s="1099">
        <v>0</v>
      </c>
      <c r="J173" s="1099">
        <v>0</v>
      </c>
      <c r="K173" s="1114"/>
      <c r="L173" s="1114"/>
      <c r="M173" s="1114">
        <f t="shared" si="63"/>
        <v>0</v>
      </c>
      <c r="N173" s="1114">
        <f t="shared" si="64"/>
        <v>0</v>
      </c>
      <c r="O173" s="1100">
        <f t="shared" si="65"/>
        <v>0</v>
      </c>
      <c r="P173" s="1008">
        <f t="shared" si="66"/>
        <v>0</v>
      </c>
    </row>
    <row r="174" spans="1:16" ht="29" outlineLevel="1" x14ac:dyDescent="0.25">
      <c r="A174" s="1094">
        <f t="shared" si="59"/>
        <v>14</v>
      </c>
      <c r="B174" s="1095" t="str">
        <f t="shared" si="59"/>
        <v>Various 14 Nos. of schemes for Hydro Power Stations under Renewable Energy Circle, Pune &amp; Nasik</v>
      </c>
      <c r="C174" s="1096" t="str">
        <f t="shared" si="59"/>
        <v>MERC/CAPEX/2020-21/WFH/SBR/ 19</v>
      </c>
      <c r="D174" s="1097">
        <f t="shared" si="59"/>
        <v>44029</v>
      </c>
      <c r="E174" s="1098">
        <f t="shared" si="59"/>
        <v>0.49224999999999997</v>
      </c>
      <c r="F174" s="1099">
        <f t="shared" si="60"/>
        <v>0</v>
      </c>
      <c r="G174" s="1099">
        <f t="shared" si="61"/>
        <v>0</v>
      </c>
      <c r="H174" s="1099">
        <f t="shared" si="62"/>
        <v>0</v>
      </c>
      <c r="I174" s="1099">
        <v>0</v>
      </c>
      <c r="J174" s="1099">
        <v>0</v>
      </c>
      <c r="K174" s="1099"/>
      <c r="L174" s="1099"/>
      <c r="M174" s="1099">
        <f t="shared" ref="M174:M192" si="67">SUM(J174:L174)</f>
        <v>0</v>
      </c>
      <c r="N174" s="1099">
        <f t="shared" si="64"/>
        <v>0</v>
      </c>
      <c r="O174" s="1100">
        <f t="shared" si="65"/>
        <v>0</v>
      </c>
      <c r="P174" s="1008">
        <f t="shared" si="66"/>
        <v>0</v>
      </c>
    </row>
    <row r="175" spans="1:16" ht="29" outlineLevel="1" x14ac:dyDescent="0.25">
      <c r="A175" s="1101">
        <f t="shared" si="59"/>
        <v>14.2</v>
      </c>
      <c r="B175" s="1102" t="str">
        <f t="shared" si="59"/>
        <v>Schme-B :Replacement of 220 kV Line CTs &amp; PTs of Bhira Tail Race Hydro Power Station.</v>
      </c>
      <c r="C175" s="1103" t="str">
        <f t="shared" si="59"/>
        <v>MERC/CAPEX/2020-21/WFH/SBR/ 19</v>
      </c>
      <c r="D175" s="1009">
        <f t="shared" si="59"/>
        <v>44029</v>
      </c>
      <c r="E175" s="1104">
        <f t="shared" si="59"/>
        <v>0.25</v>
      </c>
      <c r="F175" s="1114">
        <f t="shared" si="60"/>
        <v>0.21346199999999999</v>
      </c>
      <c r="G175" s="1114">
        <f t="shared" si="61"/>
        <v>0.21346199999999999</v>
      </c>
      <c r="H175" s="1114">
        <f t="shared" si="62"/>
        <v>0</v>
      </c>
      <c r="I175" s="1099">
        <v>0</v>
      </c>
      <c r="J175" s="1099">
        <v>0</v>
      </c>
      <c r="K175" s="1114"/>
      <c r="L175" s="1114"/>
      <c r="M175" s="1114">
        <f t="shared" si="67"/>
        <v>0</v>
      </c>
      <c r="N175" s="1114">
        <f t="shared" si="64"/>
        <v>0</v>
      </c>
      <c r="O175" s="1100">
        <f t="shared" si="65"/>
        <v>0</v>
      </c>
      <c r="P175" s="1008">
        <f t="shared" si="66"/>
        <v>0</v>
      </c>
    </row>
    <row r="176" spans="1:16" ht="29" outlineLevel="1" x14ac:dyDescent="0.25">
      <c r="A176" s="1106">
        <f t="shared" si="59"/>
        <v>14.3</v>
      </c>
      <c r="B176" s="1102" t="str">
        <f t="shared" si="59"/>
        <v>Schme-C :Replacement of existing Energy meters by 0.2S Class Energy meters at various HPS.</v>
      </c>
      <c r="C176" s="1103" t="str">
        <f t="shared" si="59"/>
        <v>MERC/CAPEX/2020-21/WFH/SBR/ 19</v>
      </c>
      <c r="D176" s="1009">
        <f t="shared" si="59"/>
        <v>44029</v>
      </c>
      <c r="E176" s="1104">
        <f t="shared" si="59"/>
        <v>0.10199999999999999</v>
      </c>
      <c r="F176" s="1114">
        <f t="shared" si="60"/>
        <v>0</v>
      </c>
      <c r="G176" s="1114">
        <f t="shared" si="61"/>
        <v>0</v>
      </c>
      <c r="H176" s="1114">
        <f t="shared" si="62"/>
        <v>0</v>
      </c>
      <c r="I176" s="1099">
        <v>0</v>
      </c>
      <c r="J176" s="1099">
        <v>0</v>
      </c>
      <c r="K176" s="1114"/>
      <c r="L176" s="1114"/>
      <c r="M176" s="1114">
        <f t="shared" si="67"/>
        <v>0</v>
      </c>
      <c r="N176" s="1114">
        <f t="shared" si="64"/>
        <v>0</v>
      </c>
      <c r="O176" s="1100">
        <f t="shared" si="65"/>
        <v>0</v>
      </c>
      <c r="P176" s="1008">
        <f t="shared" si="66"/>
        <v>0</v>
      </c>
    </row>
    <row r="177" spans="1:16" ht="29" outlineLevel="1" x14ac:dyDescent="0.25">
      <c r="A177" s="1101">
        <f t="shared" si="59"/>
        <v>14.4</v>
      </c>
      <c r="B177" s="1102" t="str">
        <f t="shared" si="59"/>
        <v>Schme-D: Providing Oil Filtration Machines for all Divisions of REC, Pune</v>
      </c>
      <c r="C177" s="1103" t="str">
        <f t="shared" si="59"/>
        <v>MERC/CAPEX/2020-21/WFH/SBR/ 19</v>
      </c>
      <c r="D177" s="1009">
        <f t="shared" si="59"/>
        <v>44029</v>
      </c>
      <c r="E177" s="1104">
        <f t="shared" si="59"/>
        <v>0.14025000000000001</v>
      </c>
      <c r="F177" s="1114">
        <f t="shared" si="60"/>
        <v>6.80978E-2</v>
      </c>
      <c r="G177" s="1114">
        <f t="shared" si="61"/>
        <v>6.80978E-2</v>
      </c>
      <c r="H177" s="1114">
        <f t="shared" si="62"/>
        <v>0</v>
      </c>
      <c r="I177" s="1099">
        <v>0</v>
      </c>
      <c r="J177" s="1099">
        <v>0</v>
      </c>
      <c r="K177" s="1114"/>
      <c r="L177" s="1114"/>
      <c r="M177" s="1114">
        <f t="shared" si="67"/>
        <v>0</v>
      </c>
      <c r="N177" s="1114">
        <f t="shared" si="64"/>
        <v>0</v>
      </c>
      <c r="O177" s="1100">
        <f t="shared" si="65"/>
        <v>0</v>
      </c>
      <c r="P177" s="1008">
        <f t="shared" si="66"/>
        <v>0</v>
      </c>
    </row>
    <row r="178" spans="1:16" ht="29" outlineLevel="1" x14ac:dyDescent="0.25">
      <c r="A178" s="1094">
        <f t="shared" si="59"/>
        <v>16</v>
      </c>
      <c r="B178" s="1095" t="str">
        <f t="shared" si="59"/>
        <v>Various 6 Nos. Schemes for Hydro Power Stations under Renewable Energy Circle, Pune</v>
      </c>
      <c r="C178" s="1096" t="str">
        <f t="shared" si="59"/>
        <v>MERC/CAPEX/2020-2021/WFH/ SBR/22</v>
      </c>
      <c r="D178" s="1097">
        <f t="shared" si="59"/>
        <v>44037</v>
      </c>
      <c r="E178" s="1098">
        <f t="shared" si="59"/>
        <v>1.4903895600000001</v>
      </c>
      <c r="F178" s="1099">
        <f t="shared" si="60"/>
        <v>0</v>
      </c>
      <c r="G178" s="1099">
        <f t="shared" si="61"/>
        <v>0</v>
      </c>
      <c r="H178" s="1099">
        <f t="shared" si="62"/>
        <v>0</v>
      </c>
      <c r="I178" s="1099">
        <v>0</v>
      </c>
      <c r="J178" s="1099">
        <v>0</v>
      </c>
      <c r="K178" s="1099"/>
      <c r="L178" s="1099"/>
      <c r="M178" s="1099">
        <f t="shared" si="67"/>
        <v>0</v>
      </c>
      <c r="N178" s="1099">
        <f t="shared" si="64"/>
        <v>0</v>
      </c>
      <c r="O178" s="1100">
        <f t="shared" si="65"/>
        <v>0</v>
      </c>
      <c r="P178" s="1008">
        <f t="shared" si="66"/>
        <v>0</v>
      </c>
    </row>
    <row r="179" spans="1:16" ht="29" outlineLevel="1" x14ac:dyDescent="0.25">
      <c r="A179" s="1103">
        <f t="shared" si="59"/>
        <v>16.100000000000001</v>
      </c>
      <c r="B179" s="1105" t="str">
        <f t="shared" si="59"/>
        <v>Replacement of existing Air Compressors at Bhira, Tilari, Pawana and Ujjani Hydro Power Stations under REC, Pune (2 Nos for Bhira HPS)</v>
      </c>
      <c r="C179" s="1103" t="str">
        <f t="shared" si="59"/>
        <v>MERC/CAPEX/2020-2021/WFH/ SBR/22</v>
      </c>
      <c r="D179" s="1009">
        <f t="shared" si="59"/>
        <v>44037</v>
      </c>
      <c r="E179" s="1104">
        <f t="shared" si="59"/>
        <v>0.16756000000000001</v>
      </c>
      <c r="F179" s="1114">
        <f t="shared" si="60"/>
        <v>0.16755999999999999</v>
      </c>
      <c r="G179" s="1114">
        <f t="shared" si="61"/>
        <v>0</v>
      </c>
      <c r="H179" s="1114">
        <f t="shared" si="62"/>
        <v>0.16755999999999999</v>
      </c>
      <c r="I179" s="1099">
        <v>0</v>
      </c>
      <c r="J179" s="1099">
        <v>0</v>
      </c>
      <c r="K179" s="1114"/>
      <c r="L179" s="1114"/>
      <c r="M179" s="1114">
        <f t="shared" si="67"/>
        <v>0</v>
      </c>
      <c r="N179" s="1114">
        <f t="shared" si="64"/>
        <v>0.16755999999999999</v>
      </c>
      <c r="O179" s="1100">
        <f t="shared" si="65"/>
        <v>0</v>
      </c>
      <c r="P179" s="1008">
        <f t="shared" si="66"/>
        <v>0</v>
      </c>
    </row>
    <row r="180" spans="1:16" ht="29" outlineLevel="1" x14ac:dyDescent="0.25">
      <c r="A180" s="1103">
        <f t="shared" si="59"/>
        <v>16.399999999999999</v>
      </c>
      <c r="B180" s="1105" t="str">
        <f t="shared" si="59"/>
        <v>Replacement of 220 V, 400/300 AH Battery set with Tubular type Battery Banks at Bhira, Tilari, Kanher, Dimbhe and Ujani Hydro Power Stations.</v>
      </c>
      <c r="C180" s="1103" t="str">
        <f t="shared" si="59"/>
        <v>MERC/CAPEX/2020-2021/WFH/ SBR/22</v>
      </c>
      <c r="D180" s="1009">
        <f t="shared" si="59"/>
        <v>44037</v>
      </c>
      <c r="E180" s="1104">
        <f t="shared" si="59"/>
        <v>0.25245156000000002</v>
      </c>
      <c r="F180" s="1114">
        <f t="shared" si="60"/>
        <v>0.150588</v>
      </c>
      <c r="G180" s="1114">
        <f t="shared" si="61"/>
        <v>0.150588</v>
      </c>
      <c r="H180" s="1114">
        <f t="shared" si="62"/>
        <v>0</v>
      </c>
      <c r="I180" s="1099">
        <v>0</v>
      </c>
      <c r="J180" s="1099">
        <v>0</v>
      </c>
      <c r="K180" s="1114"/>
      <c r="L180" s="1114"/>
      <c r="M180" s="1114">
        <f t="shared" si="67"/>
        <v>0</v>
      </c>
      <c r="N180" s="1114">
        <f t="shared" si="64"/>
        <v>0</v>
      </c>
      <c r="O180" s="1100">
        <f t="shared" si="65"/>
        <v>0</v>
      </c>
      <c r="P180" s="1008">
        <f t="shared" si="66"/>
        <v>0</v>
      </c>
    </row>
    <row r="181" spans="1:16" ht="29" outlineLevel="1" x14ac:dyDescent="0.25">
      <c r="A181" s="1103">
        <f t="shared" si="59"/>
        <v>16.600000000000001</v>
      </c>
      <c r="B181" s="1105" t="str">
        <f t="shared" si="59"/>
        <v>Replacement of existing Protection Systems with Numerical Protection system at Bhira, Panshet, Varasgaon, Dimbhe &amp; Manikdoh HPS.</v>
      </c>
      <c r="C181" s="1103" t="str">
        <f t="shared" si="59"/>
        <v>MERC/CAPEX/2020-2021/WFH/ SBR/22</v>
      </c>
      <c r="D181" s="1009">
        <f t="shared" si="59"/>
        <v>44037</v>
      </c>
      <c r="E181" s="1104">
        <f t="shared" si="59"/>
        <v>1.0703780000000001</v>
      </c>
      <c r="F181" s="1114">
        <f t="shared" si="60"/>
        <v>0</v>
      </c>
      <c r="G181" s="1114">
        <f t="shared" si="61"/>
        <v>0</v>
      </c>
      <c r="H181" s="1114">
        <f t="shared" si="62"/>
        <v>0</v>
      </c>
      <c r="I181" s="1099">
        <v>0</v>
      </c>
      <c r="J181" s="1099">
        <v>0</v>
      </c>
      <c r="K181" s="1114"/>
      <c r="L181" s="1114"/>
      <c r="M181" s="1114">
        <f t="shared" si="67"/>
        <v>0</v>
      </c>
      <c r="N181" s="1114">
        <f t="shared" si="64"/>
        <v>0</v>
      </c>
      <c r="O181" s="1100">
        <f t="shared" si="65"/>
        <v>0</v>
      </c>
      <c r="P181" s="1008">
        <f t="shared" si="66"/>
        <v>0</v>
      </c>
    </row>
    <row r="182" spans="1:16" outlineLevel="1" x14ac:dyDescent="0.25">
      <c r="A182" s="978">
        <f t="shared" si="59"/>
        <v>0</v>
      </c>
      <c r="B182" s="1091" t="str">
        <f t="shared" si="59"/>
        <v>(i) Submitted to MERC</v>
      </c>
      <c r="C182" s="978">
        <f t="shared" si="59"/>
        <v>0</v>
      </c>
      <c r="D182" s="1009" t="str">
        <f t="shared" si="59"/>
        <v>-</v>
      </c>
      <c r="E182" s="1107">
        <f t="shared" si="59"/>
        <v>0</v>
      </c>
      <c r="F182" s="1115">
        <f t="shared" si="60"/>
        <v>0</v>
      </c>
      <c r="G182" s="1115">
        <f t="shared" si="61"/>
        <v>0</v>
      </c>
      <c r="H182" s="1115">
        <f t="shared" si="62"/>
        <v>0</v>
      </c>
      <c r="I182" s="1099">
        <v>0</v>
      </c>
      <c r="J182" s="1099">
        <v>0</v>
      </c>
      <c r="K182" s="1115"/>
      <c r="L182" s="1115"/>
      <c r="M182" s="1115">
        <f t="shared" si="67"/>
        <v>0</v>
      </c>
      <c r="N182" s="1115">
        <f t="shared" si="64"/>
        <v>0</v>
      </c>
      <c r="O182" s="1100">
        <f t="shared" si="65"/>
        <v>0</v>
      </c>
      <c r="P182" s="1008">
        <f t="shared" si="66"/>
        <v>0</v>
      </c>
    </row>
    <row r="183" spans="1:16" outlineLevel="1" x14ac:dyDescent="0.25">
      <c r="A183" s="978">
        <f t="shared" si="59"/>
        <v>0</v>
      </c>
      <c r="B183" s="1091">
        <f t="shared" si="59"/>
        <v>0</v>
      </c>
      <c r="C183" s="978">
        <f t="shared" si="59"/>
        <v>0</v>
      </c>
      <c r="D183" s="1009" t="str">
        <f t="shared" si="59"/>
        <v>-</v>
      </c>
      <c r="E183" s="1107">
        <f t="shared" si="59"/>
        <v>0</v>
      </c>
      <c r="F183" s="1115">
        <f t="shared" si="60"/>
        <v>0</v>
      </c>
      <c r="G183" s="1115">
        <f t="shared" si="61"/>
        <v>0</v>
      </c>
      <c r="H183" s="1115">
        <f t="shared" si="62"/>
        <v>0</v>
      </c>
      <c r="I183" s="1099">
        <v>0</v>
      </c>
      <c r="J183" s="1099">
        <v>0</v>
      </c>
      <c r="K183" s="1115"/>
      <c r="L183" s="1115"/>
      <c r="M183" s="1115">
        <f t="shared" si="67"/>
        <v>0</v>
      </c>
      <c r="N183" s="1115">
        <f t="shared" si="64"/>
        <v>0</v>
      </c>
      <c r="O183" s="1100">
        <f t="shared" si="65"/>
        <v>0</v>
      </c>
      <c r="P183" s="1008">
        <f t="shared" si="66"/>
        <v>0</v>
      </c>
    </row>
    <row r="184" spans="1:16" outlineLevel="1" x14ac:dyDescent="0.25">
      <c r="A184" s="978">
        <f t="shared" si="59"/>
        <v>0</v>
      </c>
      <c r="B184" s="1091" t="str">
        <f t="shared" si="59"/>
        <v>(ii) Yet to be submitted to MERC</v>
      </c>
      <c r="C184" s="1096">
        <f t="shared" si="59"/>
        <v>0</v>
      </c>
      <c r="D184" s="1097" t="str">
        <f t="shared" si="59"/>
        <v>-</v>
      </c>
      <c r="E184" s="1098">
        <f t="shared" si="59"/>
        <v>0</v>
      </c>
      <c r="F184" s="1116">
        <f t="shared" si="60"/>
        <v>0</v>
      </c>
      <c r="G184" s="1116">
        <f t="shared" si="61"/>
        <v>0</v>
      </c>
      <c r="H184" s="1116">
        <f t="shared" si="62"/>
        <v>0</v>
      </c>
      <c r="I184" s="1099">
        <v>0</v>
      </c>
      <c r="J184" s="1099">
        <v>0</v>
      </c>
      <c r="K184" s="1116"/>
      <c r="L184" s="1116"/>
      <c r="M184" s="1116">
        <f t="shared" si="67"/>
        <v>0</v>
      </c>
      <c r="N184" s="1116">
        <f t="shared" si="64"/>
        <v>0</v>
      </c>
      <c r="O184" s="1100">
        <f t="shared" si="65"/>
        <v>0</v>
      </c>
      <c r="P184" s="1008">
        <f t="shared" si="66"/>
        <v>0</v>
      </c>
    </row>
    <row r="185" spans="1:16" outlineLevel="1" x14ac:dyDescent="0.25">
      <c r="A185" s="982">
        <f t="shared" si="59"/>
        <v>1</v>
      </c>
      <c r="B185" s="983" t="str">
        <f t="shared" si="59"/>
        <v>DPR-5</v>
      </c>
      <c r="C185" s="1103" t="str">
        <f t="shared" si="59"/>
        <v>(ii) Yet to be submitted to MERC</v>
      </c>
      <c r="D185" s="1009" t="str">
        <f t="shared" si="59"/>
        <v>-</v>
      </c>
      <c r="E185" s="1104">
        <f t="shared" si="59"/>
        <v>0</v>
      </c>
      <c r="F185" s="1114">
        <f t="shared" si="60"/>
        <v>0</v>
      </c>
      <c r="G185" s="1114">
        <f t="shared" si="61"/>
        <v>0</v>
      </c>
      <c r="H185" s="1114">
        <f t="shared" si="62"/>
        <v>0</v>
      </c>
      <c r="I185" s="1099">
        <v>0</v>
      </c>
      <c r="J185" s="1099">
        <v>0</v>
      </c>
      <c r="K185" s="1114"/>
      <c r="L185" s="1114"/>
      <c r="M185" s="1114">
        <f t="shared" si="67"/>
        <v>0</v>
      </c>
      <c r="N185" s="1114">
        <f t="shared" si="64"/>
        <v>0</v>
      </c>
      <c r="O185" s="1100">
        <f t="shared" si="65"/>
        <v>0</v>
      </c>
      <c r="P185" s="1008">
        <f t="shared" si="66"/>
        <v>0</v>
      </c>
    </row>
    <row r="186" spans="1:16" outlineLevel="1" x14ac:dyDescent="0.25">
      <c r="A186" s="992">
        <f t="shared" ref="A186:E196" si="68">A154</f>
        <v>1.6</v>
      </c>
      <c r="B186" s="993" t="str">
        <f t="shared" si="68"/>
        <v>Supply,Errection &amp; Commissioning of DigitalGoverner at Bhira HPS</v>
      </c>
      <c r="C186" s="1103">
        <f t="shared" si="68"/>
        <v>0</v>
      </c>
      <c r="D186" s="1009" t="str">
        <f t="shared" si="68"/>
        <v>-</v>
      </c>
      <c r="E186" s="1104">
        <f t="shared" si="68"/>
        <v>0</v>
      </c>
      <c r="F186" s="1114">
        <f t="shared" si="60"/>
        <v>6.74</v>
      </c>
      <c r="G186" s="1114">
        <f t="shared" si="61"/>
        <v>6.74</v>
      </c>
      <c r="H186" s="1114">
        <f t="shared" si="62"/>
        <v>0</v>
      </c>
      <c r="I186" s="1099">
        <v>0</v>
      </c>
      <c r="J186" s="1099">
        <v>0</v>
      </c>
      <c r="K186" s="1114"/>
      <c r="L186" s="1114"/>
      <c r="M186" s="1114">
        <f t="shared" si="67"/>
        <v>0</v>
      </c>
      <c r="N186" s="1114">
        <f t="shared" si="64"/>
        <v>0</v>
      </c>
      <c r="O186" s="1100">
        <f t="shared" si="65"/>
        <v>0</v>
      </c>
      <c r="P186" s="1008">
        <f t="shared" si="66"/>
        <v>0</v>
      </c>
    </row>
    <row r="187" spans="1:16" outlineLevel="1" x14ac:dyDescent="0.25">
      <c r="A187" s="982">
        <f t="shared" si="68"/>
        <v>2</v>
      </c>
      <c r="B187" s="983" t="str">
        <f t="shared" si="68"/>
        <v>DPR-6</v>
      </c>
      <c r="C187" s="1103">
        <f t="shared" si="68"/>
        <v>0</v>
      </c>
      <c r="D187" s="1009" t="str">
        <f t="shared" si="68"/>
        <v>-</v>
      </c>
      <c r="E187" s="1104">
        <f t="shared" si="68"/>
        <v>0</v>
      </c>
      <c r="F187" s="1114">
        <f t="shared" si="60"/>
        <v>0</v>
      </c>
      <c r="G187" s="1114">
        <f t="shared" si="61"/>
        <v>0</v>
      </c>
      <c r="H187" s="1114">
        <f t="shared" si="62"/>
        <v>0</v>
      </c>
      <c r="I187" s="1099">
        <v>0</v>
      </c>
      <c r="J187" s="1099">
        <v>0</v>
      </c>
      <c r="K187" s="1114"/>
      <c r="L187" s="1114"/>
      <c r="M187" s="1114">
        <f t="shared" si="67"/>
        <v>0</v>
      </c>
      <c r="N187" s="1114">
        <f t="shared" si="64"/>
        <v>0</v>
      </c>
      <c r="O187" s="1100">
        <f t="shared" si="65"/>
        <v>0</v>
      </c>
      <c r="P187" s="1008">
        <f t="shared" si="66"/>
        <v>0</v>
      </c>
    </row>
    <row r="188" spans="1:16" outlineLevel="1" x14ac:dyDescent="0.25">
      <c r="A188" s="992">
        <f t="shared" si="68"/>
        <v>2.1</v>
      </c>
      <c r="B188" s="993" t="str">
        <f t="shared" si="68"/>
        <v>Auto sequencer for Bhira HPS unit 1 &amp; 2</v>
      </c>
      <c r="C188" s="1103">
        <f t="shared" si="68"/>
        <v>0</v>
      </c>
      <c r="D188" s="1009" t="str">
        <f t="shared" si="68"/>
        <v>-</v>
      </c>
      <c r="E188" s="1104">
        <f t="shared" si="68"/>
        <v>0</v>
      </c>
      <c r="F188" s="1114">
        <f t="shared" si="60"/>
        <v>0</v>
      </c>
      <c r="G188" s="1114">
        <f t="shared" si="61"/>
        <v>0</v>
      </c>
      <c r="H188" s="1114">
        <f t="shared" si="62"/>
        <v>0</v>
      </c>
      <c r="I188" s="1099">
        <v>2</v>
      </c>
      <c r="J188" s="1099">
        <v>2</v>
      </c>
      <c r="K188" s="1114"/>
      <c r="L188" s="1114"/>
      <c r="M188" s="1114">
        <f t="shared" si="67"/>
        <v>2</v>
      </c>
      <c r="N188" s="1114">
        <f t="shared" si="64"/>
        <v>0</v>
      </c>
      <c r="O188" s="1100">
        <f t="shared" si="65"/>
        <v>0</v>
      </c>
      <c r="P188" s="1008">
        <f t="shared" si="66"/>
        <v>2</v>
      </c>
    </row>
    <row r="189" spans="1:16" outlineLevel="1" x14ac:dyDescent="0.25">
      <c r="A189" s="999">
        <f t="shared" si="68"/>
        <v>3</v>
      </c>
      <c r="B189" s="983" t="str">
        <f t="shared" si="68"/>
        <v>DPR-7</v>
      </c>
      <c r="C189" s="1103">
        <f t="shared" si="68"/>
        <v>0</v>
      </c>
      <c r="D189" s="1009" t="str">
        <f t="shared" si="68"/>
        <v>-</v>
      </c>
      <c r="E189" s="1104">
        <f t="shared" si="68"/>
        <v>0</v>
      </c>
      <c r="F189" s="1114">
        <f t="shared" si="60"/>
        <v>0</v>
      </c>
      <c r="G189" s="1114">
        <f t="shared" si="61"/>
        <v>0</v>
      </c>
      <c r="H189" s="1114">
        <f t="shared" si="62"/>
        <v>0</v>
      </c>
      <c r="I189" s="1099">
        <v>0</v>
      </c>
      <c r="J189" s="1099">
        <v>0</v>
      </c>
      <c r="K189" s="1114"/>
      <c r="L189" s="1114"/>
      <c r="M189" s="1114">
        <f t="shared" si="67"/>
        <v>0</v>
      </c>
      <c r="N189" s="1114">
        <f t="shared" si="64"/>
        <v>0</v>
      </c>
      <c r="O189" s="1100">
        <f t="shared" si="65"/>
        <v>0</v>
      </c>
      <c r="P189" s="1008">
        <f t="shared" si="66"/>
        <v>0</v>
      </c>
    </row>
    <row r="190" spans="1:16" outlineLevel="1" x14ac:dyDescent="0.25">
      <c r="A190" s="992">
        <f t="shared" si="68"/>
        <v>3.1</v>
      </c>
      <c r="B190" s="993" t="str">
        <f t="shared" si="68"/>
        <v>Generator Transformer at Bira HPS</v>
      </c>
      <c r="C190" s="1103">
        <f t="shared" si="68"/>
        <v>0</v>
      </c>
      <c r="D190" s="1009" t="str">
        <f t="shared" si="68"/>
        <v>-</v>
      </c>
      <c r="E190" s="1104">
        <f t="shared" si="68"/>
        <v>0</v>
      </c>
      <c r="F190" s="1114">
        <f t="shared" si="60"/>
        <v>0</v>
      </c>
      <c r="G190" s="1114">
        <f t="shared" si="61"/>
        <v>0</v>
      </c>
      <c r="H190" s="1114">
        <f t="shared" si="62"/>
        <v>0</v>
      </c>
      <c r="I190" s="1099">
        <v>0</v>
      </c>
      <c r="J190" s="1099">
        <v>0</v>
      </c>
      <c r="K190" s="1114"/>
      <c r="L190" s="1114"/>
      <c r="M190" s="1114">
        <f t="shared" si="67"/>
        <v>0</v>
      </c>
      <c r="N190" s="1114">
        <f t="shared" si="64"/>
        <v>0</v>
      </c>
      <c r="O190" s="1100">
        <f t="shared" si="65"/>
        <v>0</v>
      </c>
      <c r="P190" s="1008">
        <f t="shared" si="66"/>
        <v>0</v>
      </c>
    </row>
    <row r="191" spans="1:16" outlineLevel="1" x14ac:dyDescent="0.25">
      <c r="A191" s="1103">
        <f t="shared" si="68"/>
        <v>0</v>
      </c>
      <c r="B191" s="1108">
        <f t="shared" si="68"/>
        <v>0</v>
      </c>
      <c r="C191" s="1103">
        <f t="shared" si="68"/>
        <v>0</v>
      </c>
      <c r="D191" s="1009" t="str">
        <f t="shared" si="68"/>
        <v>-</v>
      </c>
      <c r="E191" s="1104">
        <f t="shared" si="68"/>
        <v>0</v>
      </c>
      <c r="F191" s="1114">
        <f t="shared" si="60"/>
        <v>0</v>
      </c>
      <c r="G191" s="1114">
        <f t="shared" si="61"/>
        <v>0</v>
      </c>
      <c r="H191" s="1114">
        <f t="shared" si="62"/>
        <v>0</v>
      </c>
      <c r="I191" s="1099">
        <v>0</v>
      </c>
      <c r="J191" s="1099">
        <v>0</v>
      </c>
      <c r="K191" s="1114"/>
      <c r="L191" s="1114"/>
      <c r="M191" s="1114">
        <f t="shared" si="67"/>
        <v>0</v>
      </c>
      <c r="N191" s="1114">
        <f t="shared" si="64"/>
        <v>0</v>
      </c>
      <c r="O191" s="1100">
        <f t="shared" si="65"/>
        <v>0</v>
      </c>
      <c r="P191" s="1008">
        <f t="shared" si="66"/>
        <v>0</v>
      </c>
    </row>
    <row r="192" spans="1:16" outlineLevel="1" x14ac:dyDescent="0.25">
      <c r="A192" s="978">
        <f t="shared" si="68"/>
        <v>0</v>
      </c>
      <c r="B192" s="981">
        <f t="shared" si="68"/>
        <v>0</v>
      </c>
      <c r="C192" s="1103">
        <f t="shared" si="68"/>
        <v>0</v>
      </c>
      <c r="D192" s="1009" t="str">
        <f t="shared" si="68"/>
        <v>-</v>
      </c>
      <c r="E192" s="1104">
        <f t="shared" si="68"/>
        <v>0</v>
      </c>
      <c r="F192" s="1114">
        <f t="shared" si="60"/>
        <v>0</v>
      </c>
      <c r="G192" s="1114">
        <f t="shared" si="61"/>
        <v>0</v>
      </c>
      <c r="H192" s="1114">
        <f t="shared" si="62"/>
        <v>0</v>
      </c>
      <c r="I192" s="1099">
        <v>0</v>
      </c>
      <c r="J192" s="1099">
        <v>0</v>
      </c>
      <c r="K192" s="1114"/>
      <c r="L192" s="1114"/>
      <c r="M192" s="1114">
        <f t="shared" si="67"/>
        <v>0</v>
      </c>
      <c r="N192" s="1114">
        <f t="shared" si="64"/>
        <v>0</v>
      </c>
      <c r="O192" s="1100">
        <f t="shared" si="65"/>
        <v>0</v>
      </c>
      <c r="P192" s="1008">
        <f t="shared" si="66"/>
        <v>0</v>
      </c>
    </row>
    <row r="193" spans="1:16" outlineLevel="1" x14ac:dyDescent="0.25">
      <c r="A193" s="978">
        <f t="shared" si="68"/>
        <v>0</v>
      </c>
      <c r="B193" s="956" t="str">
        <f t="shared" si="68"/>
        <v>B) Non-DPR Schemes</v>
      </c>
      <c r="C193" s="978">
        <f t="shared" si="68"/>
        <v>0</v>
      </c>
      <c r="D193" s="1009" t="str">
        <f t="shared" si="68"/>
        <v>-</v>
      </c>
      <c r="E193" s="1107">
        <f t="shared" si="68"/>
        <v>0</v>
      </c>
      <c r="F193" s="1115">
        <f>F161+I161</f>
        <v>0</v>
      </c>
      <c r="G193" s="1115">
        <f>G161+M161</f>
        <v>0</v>
      </c>
      <c r="H193" s="1114">
        <f t="shared" si="62"/>
        <v>0</v>
      </c>
      <c r="I193" s="1099">
        <v>0</v>
      </c>
      <c r="J193" s="1099">
        <v>0</v>
      </c>
      <c r="K193" s="1115"/>
      <c r="L193" s="1115"/>
      <c r="M193" s="1115">
        <f t="shared" ref="M193:M196" si="69">SUM(J193:L193)</f>
        <v>0</v>
      </c>
      <c r="N193" s="1115">
        <f t="shared" si="64"/>
        <v>0</v>
      </c>
    </row>
    <row r="194" spans="1:16" outlineLevel="1" x14ac:dyDescent="0.25">
      <c r="A194" s="1103">
        <f t="shared" si="68"/>
        <v>1</v>
      </c>
      <c r="B194" s="1109" t="str">
        <f t="shared" si="68"/>
        <v>Furniture &amp; Fixture General Asset</v>
      </c>
      <c r="C194" s="1103" t="str">
        <f t="shared" si="68"/>
        <v>N.A.</v>
      </c>
      <c r="D194" s="1009" t="str">
        <f t="shared" si="68"/>
        <v>-</v>
      </c>
      <c r="E194" s="1104">
        <f t="shared" si="68"/>
        <v>0</v>
      </c>
      <c r="F194" s="1114">
        <f>F162+I162</f>
        <v>0</v>
      </c>
      <c r="G194" s="1114">
        <f>G162+M162</f>
        <v>0</v>
      </c>
      <c r="H194" s="1114">
        <f t="shared" si="62"/>
        <v>0</v>
      </c>
      <c r="I194" s="1099">
        <v>0</v>
      </c>
      <c r="J194" s="1099">
        <v>0</v>
      </c>
      <c r="K194" s="1114"/>
      <c r="L194" s="1114"/>
      <c r="M194" s="1114">
        <f t="shared" si="69"/>
        <v>0</v>
      </c>
      <c r="N194" s="1114">
        <f t="shared" si="64"/>
        <v>0</v>
      </c>
    </row>
    <row r="195" spans="1:16" outlineLevel="1" x14ac:dyDescent="0.25">
      <c r="A195" s="1103">
        <f t="shared" si="68"/>
        <v>2</v>
      </c>
      <c r="B195" s="1109" t="str">
        <f t="shared" si="68"/>
        <v>Electrical General Asset</v>
      </c>
      <c r="C195" s="1103" t="str">
        <f t="shared" si="68"/>
        <v>N.A.</v>
      </c>
      <c r="D195" s="1009" t="str">
        <f t="shared" si="68"/>
        <v>-</v>
      </c>
      <c r="E195" s="1104">
        <f t="shared" si="68"/>
        <v>0</v>
      </c>
      <c r="F195" s="1114">
        <f>F163+I163</f>
        <v>0.22600161699999999</v>
      </c>
      <c r="G195" s="1114">
        <f>G163+M163</f>
        <v>0.22600161699999999</v>
      </c>
      <c r="H195" s="1114">
        <f t="shared" si="62"/>
        <v>0</v>
      </c>
      <c r="I195" s="1099">
        <v>0</v>
      </c>
      <c r="J195" s="1099">
        <v>0</v>
      </c>
      <c r="K195" s="1114"/>
      <c r="L195" s="1114"/>
      <c r="M195" s="1114">
        <f t="shared" si="69"/>
        <v>0</v>
      </c>
      <c r="N195" s="1114">
        <f t="shared" si="64"/>
        <v>0</v>
      </c>
    </row>
    <row r="196" spans="1:16" ht="15" outlineLevel="1" thickBot="1" x14ac:dyDescent="0.3">
      <c r="A196" s="1103">
        <f t="shared" si="68"/>
        <v>3</v>
      </c>
      <c r="B196" s="1109" t="str">
        <f t="shared" si="68"/>
        <v>Electronics General Asset</v>
      </c>
      <c r="C196" s="1103" t="str">
        <f t="shared" si="68"/>
        <v>N.A.</v>
      </c>
      <c r="D196" s="1009" t="str">
        <f t="shared" si="68"/>
        <v>-</v>
      </c>
      <c r="E196" s="1104">
        <f t="shared" si="68"/>
        <v>0</v>
      </c>
      <c r="F196" s="1114">
        <f>F164+I164</f>
        <v>4.1721675999999999E-2</v>
      </c>
      <c r="G196" s="1114">
        <f>G164+M164</f>
        <v>4.1721675999999999E-2</v>
      </c>
      <c r="H196" s="1114">
        <f t="shared" si="62"/>
        <v>0</v>
      </c>
      <c r="I196" s="1099">
        <v>0</v>
      </c>
      <c r="J196" s="1099">
        <v>0</v>
      </c>
      <c r="K196" s="1114"/>
      <c r="L196" s="1114"/>
      <c r="M196" s="1114">
        <f t="shared" si="69"/>
        <v>0</v>
      </c>
      <c r="N196" s="1114">
        <f t="shared" si="64"/>
        <v>0</v>
      </c>
    </row>
    <row r="197" spans="1:16" ht="15" thickBot="1" x14ac:dyDescent="0.3">
      <c r="A197" s="1010"/>
      <c r="B197" s="1011" t="str">
        <f>B165</f>
        <v>Total</v>
      </c>
      <c r="C197" s="1012"/>
      <c r="D197" s="1013"/>
      <c r="E197" s="1110"/>
      <c r="F197" s="1111">
        <f t="shared" ref="F197:N197" si="70">SUM(F170:F196)</f>
        <v>8.3852452240000002</v>
      </c>
      <c r="G197" s="1111">
        <f t="shared" si="70"/>
        <v>8.2176852240000002</v>
      </c>
      <c r="H197" s="1111">
        <f t="shared" si="70"/>
        <v>0.16755999999999999</v>
      </c>
      <c r="I197" s="1111">
        <f t="shared" si="70"/>
        <v>2</v>
      </c>
      <c r="J197" s="1111">
        <f t="shared" si="70"/>
        <v>2</v>
      </c>
      <c r="K197" s="1111">
        <f t="shared" si="70"/>
        <v>0</v>
      </c>
      <c r="L197" s="1111">
        <f t="shared" si="70"/>
        <v>0</v>
      </c>
      <c r="M197" s="1111">
        <f t="shared" si="70"/>
        <v>2</v>
      </c>
      <c r="N197" s="1111">
        <f t="shared" si="70"/>
        <v>0.16755999999999999</v>
      </c>
    </row>
    <row r="199" spans="1:16" x14ac:dyDescent="0.25">
      <c r="A199" s="1086"/>
      <c r="B199" s="1007" t="s">
        <v>936</v>
      </c>
      <c r="C199" s="1087"/>
      <c r="D199" s="1088"/>
      <c r="E199" s="1089"/>
      <c r="F199" s="1113"/>
      <c r="G199" s="1113"/>
      <c r="H199" s="1113"/>
      <c r="I199" s="1113"/>
      <c r="J199" s="1113"/>
      <c r="K199" s="1113"/>
      <c r="L199" s="1113"/>
      <c r="M199" s="1113"/>
      <c r="N199" s="1113"/>
    </row>
    <row r="200" spans="1:16" outlineLevel="1" x14ac:dyDescent="0.25">
      <c r="A200" s="1090"/>
      <c r="B200" s="956" t="str">
        <f t="shared" ref="B200:B201" si="71">B168</f>
        <v>a) DPR Schemes</v>
      </c>
      <c r="C200" s="1087"/>
      <c r="D200" s="1088"/>
      <c r="E200" s="1089"/>
      <c r="F200" s="1113"/>
      <c r="G200" s="1113"/>
      <c r="H200" s="1113"/>
      <c r="I200" s="1113"/>
      <c r="J200" s="1113"/>
      <c r="K200" s="1113"/>
      <c r="L200" s="1113"/>
      <c r="M200" s="1113"/>
      <c r="N200" s="1113"/>
    </row>
    <row r="201" spans="1:16" outlineLevel="1" x14ac:dyDescent="0.25">
      <c r="A201" s="1090"/>
      <c r="B201" s="1091" t="str">
        <f t="shared" si="71"/>
        <v>(i) In principally Approved by MERC</v>
      </c>
      <c r="C201" s="1092"/>
      <c r="D201" s="1093"/>
      <c r="E201" s="1089"/>
      <c r="F201" s="1113"/>
      <c r="G201" s="1113"/>
      <c r="H201" s="1113"/>
      <c r="I201" s="1113"/>
      <c r="J201" s="1113"/>
      <c r="K201" s="1113"/>
      <c r="L201" s="1113"/>
      <c r="M201" s="1113"/>
      <c r="N201" s="1113"/>
    </row>
    <row r="202" spans="1:16" ht="29" outlineLevel="1" x14ac:dyDescent="0.25">
      <c r="A202" s="1094">
        <f t="shared" ref="A202:E217" si="72">A170</f>
        <v>5</v>
      </c>
      <c r="B202" s="1095" t="str">
        <f t="shared" si="72"/>
        <v>Various Civil schemes for Modernisations of colonies at Various Locations under Pune HPC (Considered for Bhira HPS Only)</v>
      </c>
      <c r="C202" s="1096" t="str">
        <f t="shared" si="72"/>
        <v>MERC/CAPEX/20162017/01745</v>
      </c>
      <c r="D202" s="1097">
        <f t="shared" si="72"/>
        <v>42825</v>
      </c>
      <c r="E202" s="1098">
        <f t="shared" si="72"/>
        <v>1.1971000000000001</v>
      </c>
      <c r="F202" s="1099">
        <f t="shared" ref="F202:F224" si="73">F170+I170</f>
        <v>0</v>
      </c>
      <c r="G202" s="1099">
        <f t="shared" ref="G202:G224" si="74">G170+M170</f>
        <v>0</v>
      </c>
      <c r="H202" s="1099">
        <f t="shared" ref="H202:H228" si="75">F202-G202</f>
        <v>0</v>
      </c>
      <c r="I202" s="1099">
        <v>0</v>
      </c>
      <c r="J202" s="1099">
        <v>0</v>
      </c>
      <c r="K202" s="1099"/>
      <c r="L202" s="1099"/>
      <c r="M202" s="1099">
        <f t="shared" ref="M202:M205" si="76">SUM(J202:L202)</f>
        <v>0</v>
      </c>
      <c r="N202" s="1099">
        <f t="shared" ref="N202:N228" si="77">H202+I202-M202</f>
        <v>0</v>
      </c>
      <c r="O202" s="1100">
        <f t="shared" ref="O202:O224" si="78">MAX(0,IF(M202=0,0,IF(G202+M202&lt;E202,M202,E202-G202)))</f>
        <v>0</v>
      </c>
      <c r="P202" s="1008">
        <f t="shared" ref="P202:P224" si="79">M202-O202</f>
        <v>0</v>
      </c>
    </row>
    <row r="203" spans="1:16" outlineLevel="1" x14ac:dyDescent="0.25">
      <c r="A203" s="1101">
        <f t="shared" si="72"/>
        <v>5.0999999999999996</v>
      </c>
      <c r="B203" s="1102" t="str">
        <f t="shared" si="72"/>
        <v>Refurbishing of Residential complex</v>
      </c>
      <c r="C203" s="1103" t="str">
        <f t="shared" si="72"/>
        <v>MERC/CAPEX/20162017/01745</v>
      </c>
      <c r="D203" s="1009">
        <f t="shared" si="72"/>
        <v>42825</v>
      </c>
      <c r="E203" s="1104">
        <f t="shared" si="72"/>
        <v>0.67310000000000003</v>
      </c>
      <c r="F203" s="1114">
        <f t="shared" si="73"/>
        <v>0.67692529499999998</v>
      </c>
      <c r="G203" s="1114">
        <f t="shared" si="74"/>
        <v>0.67692529499999998</v>
      </c>
      <c r="H203" s="1114">
        <f t="shared" si="75"/>
        <v>0</v>
      </c>
      <c r="I203" s="1099">
        <v>0</v>
      </c>
      <c r="J203" s="1099">
        <v>0</v>
      </c>
      <c r="K203" s="1114"/>
      <c r="L203" s="1114"/>
      <c r="M203" s="1114">
        <f t="shared" si="76"/>
        <v>0</v>
      </c>
      <c r="N203" s="1114">
        <f t="shared" si="77"/>
        <v>0</v>
      </c>
      <c r="O203" s="1100">
        <f t="shared" si="78"/>
        <v>0</v>
      </c>
      <c r="P203" s="1008">
        <f t="shared" si="79"/>
        <v>0</v>
      </c>
    </row>
    <row r="204" spans="1:16" outlineLevel="1" x14ac:dyDescent="0.25">
      <c r="A204" s="1101">
        <f t="shared" si="72"/>
        <v>5.2</v>
      </c>
      <c r="B204" s="1102" t="str">
        <f t="shared" si="72"/>
        <v>Internal Roads</v>
      </c>
      <c r="C204" s="1103" t="str">
        <f t="shared" si="72"/>
        <v>MERC/CAPEX/20162017/01745</v>
      </c>
      <c r="D204" s="1009">
        <f t="shared" si="72"/>
        <v>42825</v>
      </c>
      <c r="E204" s="1104">
        <f t="shared" si="72"/>
        <v>0.1027</v>
      </c>
      <c r="F204" s="1114">
        <f t="shared" si="73"/>
        <v>0.100888836</v>
      </c>
      <c r="G204" s="1114">
        <f t="shared" si="74"/>
        <v>0.100888836</v>
      </c>
      <c r="H204" s="1114">
        <f t="shared" si="75"/>
        <v>0</v>
      </c>
      <c r="I204" s="1099">
        <v>0</v>
      </c>
      <c r="J204" s="1099">
        <v>0</v>
      </c>
      <c r="K204" s="1114"/>
      <c r="L204" s="1114"/>
      <c r="M204" s="1114">
        <f t="shared" si="76"/>
        <v>0</v>
      </c>
      <c r="N204" s="1114">
        <f t="shared" si="77"/>
        <v>0</v>
      </c>
      <c r="O204" s="1100">
        <f t="shared" si="78"/>
        <v>0</v>
      </c>
      <c r="P204" s="1008">
        <f t="shared" si="79"/>
        <v>0</v>
      </c>
    </row>
    <row r="205" spans="1:16" outlineLevel="1" x14ac:dyDescent="0.25">
      <c r="A205" s="1103">
        <f t="shared" si="72"/>
        <v>5.3</v>
      </c>
      <c r="B205" s="1105" t="str">
        <f t="shared" si="72"/>
        <v>Water supply, filteration &amp;  Sanitary works</v>
      </c>
      <c r="C205" s="1103" t="str">
        <f t="shared" si="72"/>
        <v>MERC/CAPEX/20162017/01745</v>
      </c>
      <c r="D205" s="1009">
        <f t="shared" si="72"/>
        <v>42825</v>
      </c>
      <c r="E205" s="1104">
        <f t="shared" si="72"/>
        <v>0.42130000000000001</v>
      </c>
      <c r="F205" s="1114">
        <f t="shared" si="73"/>
        <v>0</v>
      </c>
      <c r="G205" s="1114">
        <f t="shared" si="74"/>
        <v>0</v>
      </c>
      <c r="H205" s="1114">
        <f t="shared" si="75"/>
        <v>0</v>
      </c>
      <c r="I205" s="1099">
        <v>0</v>
      </c>
      <c r="J205" s="1099">
        <v>0</v>
      </c>
      <c r="K205" s="1114"/>
      <c r="L205" s="1114"/>
      <c r="M205" s="1114">
        <f t="shared" si="76"/>
        <v>0</v>
      </c>
      <c r="N205" s="1114">
        <f t="shared" si="77"/>
        <v>0</v>
      </c>
      <c r="O205" s="1100">
        <f t="shared" si="78"/>
        <v>0</v>
      </c>
      <c r="P205" s="1008">
        <f t="shared" si="79"/>
        <v>0</v>
      </c>
    </row>
    <row r="206" spans="1:16" ht="29" outlineLevel="1" x14ac:dyDescent="0.25">
      <c r="A206" s="1094">
        <f t="shared" si="72"/>
        <v>14</v>
      </c>
      <c r="B206" s="1095" t="str">
        <f t="shared" si="72"/>
        <v>Various 14 Nos. of schemes for Hydro Power Stations under Renewable Energy Circle, Pune &amp; Nasik</v>
      </c>
      <c r="C206" s="1096" t="str">
        <f t="shared" si="72"/>
        <v>MERC/CAPEX/2020-21/WFH/SBR/ 19</v>
      </c>
      <c r="D206" s="1097">
        <f t="shared" si="72"/>
        <v>44029</v>
      </c>
      <c r="E206" s="1098">
        <f t="shared" si="72"/>
        <v>0.49224999999999997</v>
      </c>
      <c r="F206" s="1099">
        <f t="shared" si="73"/>
        <v>0</v>
      </c>
      <c r="G206" s="1099">
        <f t="shared" si="74"/>
        <v>0</v>
      </c>
      <c r="H206" s="1099">
        <f t="shared" si="75"/>
        <v>0</v>
      </c>
      <c r="I206" s="1099">
        <v>0</v>
      </c>
      <c r="J206" s="1099">
        <v>0</v>
      </c>
      <c r="K206" s="1099"/>
      <c r="L206" s="1099"/>
      <c r="M206" s="1099">
        <f t="shared" ref="M206:M224" si="80">SUM(J206:L206)</f>
        <v>0</v>
      </c>
      <c r="N206" s="1099">
        <f t="shared" si="77"/>
        <v>0</v>
      </c>
      <c r="O206" s="1100">
        <f t="shared" si="78"/>
        <v>0</v>
      </c>
      <c r="P206" s="1008">
        <f t="shared" si="79"/>
        <v>0</v>
      </c>
    </row>
    <row r="207" spans="1:16" ht="29" outlineLevel="1" x14ac:dyDescent="0.25">
      <c r="A207" s="1101">
        <f t="shared" si="72"/>
        <v>14.2</v>
      </c>
      <c r="B207" s="1102" t="str">
        <f t="shared" si="72"/>
        <v>Schme-B :Replacement of 220 kV Line CTs &amp; PTs of Bhira Tail Race Hydro Power Station.</v>
      </c>
      <c r="C207" s="1103" t="str">
        <f t="shared" si="72"/>
        <v>MERC/CAPEX/2020-21/WFH/SBR/ 19</v>
      </c>
      <c r="D207" s="1009">
        <f t="shared" si="72"/>
        <v>44029</v>
      </c>
      <c r="E207" s="1104">
        <f t="shared" si="72"/>
        <v>0.25</v>
      </c>
      <c r="F207" s="1114">
        <f t="shared" si="73"/>
        <v>0.21346199999999999</v>
      </c>
      <c r="G207" s="1114">
        <f t="shared" si="74"/>
        <v>0.21346199999999999</v>
      </c>
      <c r="H207" s="1114">
        <f t="shared" si="75"/>
        <v>0</v>
      </c>
      <c r="I207" s="1099">
        <v>0</v>
      </c>
      <c r="J207" s="1099">
        <v>0</v>
      </c>
      <c r="K207" s="1114"/>
      <c r="L207" s="1114"/>
      <c r="M207" s="1114">
        <f t="shared" si="80"/>
        <v>0</v>
      </c>
      <c r="N207" s="1114">
        <f t="shared" si="77"/>
        <v>0</v>
      </c>
      <c r="O207" s="1100">
        <f t="shared" si="78"/>
        <v>0</v>
      </c>
      <c r="P207" s="1008">
        <f t="shared" si="79"/>
        <v>0</v>
      </c>
    </row>
    <row r="208" spans="1:16" ht="29" outlineLevel="1" x14ac:dyDescent="0.25">
      <c r="A208" s="1106">
        <f t="shared" si="72"/>
        <v>14.3</v>
      </c>
      <c r="B208" s="1102" t="str">
        <f t="shared" si="72"/>
        <v>Schme-C :Replacement of existing Energy meters by 0.2S Class Energy meters at various HPS.</v>
      </c>
      <c r="C208" s="1103" t="str">
        <f t="shared" si="72"/>
        <v>MERC/CAPEX/2020-21/WFH/SBR/ 19</v>
      </c>
      <c r="D208" s="1009">
        <f t="shared" si="72"/>
        <v>44029</v>
      </c>
      <c r="E208" s="1104">
        <f t="shared" si="72"/>
        <v>0.10199999999999999</v>
      </c>
      <c r="F208" s="1114">
        <f t="shared" si="73"/>
        <v>0</v>
      </c>
      <c r="G208" s="1114">
        <f t="shared" si="74"/>
        <v>0</v>
      </c>
      <c r="H208" s="1114">
        <f t="shared" si="75"/>
        <v>0</v>
      </c>
      <c r="I208" s="1099">
        <v>0</v>
      </c>
      <c r="J208" s="1099">
        <v>0</v>
      </c>
      <c r="K208" s="1114"/>
      <c r="L208" s="1114"/>
      <c r="M208" s="1114">
        <f t="shared" si="80"/>
        <v>0</v>
      </c>
      <c r="N208" s="1114">
        <f t="shared" si="77"/>
        <v>0</v>
      </c>
      <c r="O208" s="1100">
        <f t="shared" si="78"/>
        <v>0</v>
      </c>
      <c r="P208" s="1008">
        <f t="shared" si="79"/>
        <v>0</v>
      </c>
    </row>
    <row r="209" spans="1:16" ht="29" outlineLevel="1" x14ac:dyDescent="0.25">
      <c r="A209" s="1101">
        <f t="shared" si="72"/>
        <v>14.4</v>
      </c>
      <c r="B209" s="1102" t="str">
        <f t="shared" si="72"/>
        <v>Schme-D: Providing Oil Filtration Machines for all Divisions of REC, Pune</v>
      </c>
      <c r="C209" s="1103" t="str">
        <f t="shared" si="72"/>
        <v>MERC/CAPEX/2020-21/WFH/SBR/ 19</v>
      </c>
      <c r="D209" s="1009">
        <f t="shared" si="72"/>
        <v>44029</v>
      </c>
      <c r="E209" s="1104">
        <f t="shared" si="72"/>
        <v>0.14025000000000001</v>
      </c>
      <c r="F209" s="1114">
        <f t="shared" si="73"/>
        <v>6.80978E-2</v>
      </c>
      <c r="G209" s="1114">
        <f t="shared" si="74"/>
        <v>6.80978E-2</v>
      </c>
      <c r="H209" s="1114">
        <f t="shared" si="75"/>
        <v>0</v>
      </c>
      <c r="I209" s="1099">
        <v>0</v>
      </c>
      <c r="J209" s="1099">
        <v>0</v>
      </c>
      <c r="K209" s="1114"/>
      <c r="L209" s="1114"/>
      <c r="M209" s="1114">
        <f t="shared" si="80"/>
        <v>0</v>
      </c>
      <c r="N209" s="1114">
        <f t="shared" si="77"/>
        <v>0</v>
      </c>
      <c r="O209" s="1100">
        <f t="shared" si="78"/>
        <v>0</v>
      </c>
      <c r="P209" s="1008">
        <f t="shared" si="79"/>
        <v>0</v>
      </c>
    </row>
    <row r="210" spans="1:16" ht="29" outlineLevel="1" x14ac:dyDescent="0.25">
      <c r="A210" s="1094">
        <f t="shared" si="72"/>
        <v>16</v>
      </c>
      <c r="B210" s="1095" t="str">
        <f t="shared" si="72"/>
        <v>Various 6 Nos. Schemes for Hydro Power Stations under Renewable Energy Circle, Pune</v>
      </c>
      <c r="C210" s="1096" t="str">
        <f t="shared" si="72"/>
        <v>MERC/CAPEX/2020-2021/WFH/ SBR/22</v>
      </c>
      <c r="D210" s="1097">
        <f t="shared" si="72"/>
        <v>44037</v>
      </c>
      <c r="E210" s="1098">
        <f t="shared" si="72"/>
        <v>1.4903895600000001</v>
      </c>
      <c r="F210" s="1099">
        <f t="shared" si="73"/>
        <v>0</v>
      </c>
      <c r="G210" s="1099">
        <f t="shared" si="74"/>
        <v>0</v>
      </c>
      <c r="H210" s="1099">
        <f t="shared" si="75"/>
        <v>0</v>
      </c>
      <c r="I210" s="1099">
        <v>0</v>
      </c>
      <c r="J210" s="1099">
        <v>0</v>
      </c>
      <c r="K210" s="1099"/>
      <c r="L210" s="1099"/>
      <c r="M210" s="1099">
        <f t="shared" si="80"/>
        <v>0</v>
      </c>
      <c r="N210" s="1099">
        <f t="shared" si="77"/>
        <v>0</v>
      </c>
      <c r="O210" s="1100">
        <f t="shared" si="78"/>
        <v>0</v>
      </c>
      <c r="P210" s="1008">
        <f t="shared" si="79"/>
        <v>0</v>
      </c>
    </row>
    <row r="211" spans="1:16" ht="29" outlineLevel="1" x14ac:dyDescent="0.25">
      <c r="A211" s="1103">
        <f t="shared" si="72"/>
        <v>16.100000000000001</v>
      </c>
      <c r="B211" s="1105" t="str">
        <f t="shared" si="72"/>
        <v>Replacement of existing Air Compressors at Bhira, Tilari, Pawana and Ujjani Hydro Power Stations under REC, Pune (2 Nos for Bhira HPS)</v>
      </c>
      <c r="C211" s="1103" t="str">
        <f t="shared" si="72"/>
        <v>MERC/CAPEX/2020-2021/WFH/ SBR/22</v>
      </c>
      <c r="D211" s="1009">
        <f t="shared" si="72"/>
        <v>44037</v>
      </c>
      <c r="E211" s="1104">
        <f t="shared" si="72"/>
        <v>0.16756000000000001</v>
      </c>
      <c r="F211" s="1114">
        <f t="shared" si="73"/>
        <v>0.16755999999999999</v>
      </c>
      <c r="G211" s="1114">
        <f t="shared" si="74"/>
        <v>0</v>
      </c>
      <c r="H211" s="1114">
        <f t="shared" si="75"/>
        <v>0.16755999999999999</v>
      </c>
      <c r="I211" s="1099">
        <v>0</v>
      </c>
      <c r="J211" s="1099">
        <v>0</v>
      </c>
      <c r="K211" s="1114"/>
      <c r="L211" s="1114"/>
      <c r="M211" s="1114">
        <f t="shared" si="80"/>
        <v>0</v>
      </c>
      <c r="N211" s="1114">
        <f t="shared" si="77"/>
        <v>0.16755999999999999</v>
      </c>
      <c r="O211" s="1100">
        <f t="shared" si="78"/>
        <v>0</v>
      </c>
      <c r="P211" s="1008">
        <f t="shared" si="79"/>
        <v>0</v>
      </c>
    </row>
    <row r="212" spans="1:16" ht="29" outlineLevel="1" x14ac:dyDescent="0.25">
      <c r="A212" s="1103">
        <f t="shared" si="72"/>
        <v>16.399999999999999</v>
      </c>
      <c r="B212" s="1105" t="str">
        <f t="shared" si="72"/>
        <v>Replacement of 220 V, 400/300 AH Battery set with Tubular type Battery Banks at Bhira, Tilari, Kanher, Dimbhe and Ujani Hydro Power Stations.</v>
      </c>
      <c r="C212" s="1103" t="str">
        <f t="shared" si="72"/>
        <v>MERC/CAPEX/2020-2021/WFH/ SBR/22</v>
      </c>
      <c r="D212" s="1009">
        <f t="shared" si="72"/>
        <v>44037</v>
      </c>
      <c r="E212" s="1104">
        <f t="shared" si="72"/>
        <v>0.25245156000000002</v>
      </c>
      <c r="F212" s="1114">
        <f t="shared" si="73"/>
        <v>0.150588</v>
      </c>
      <c r="G212" s="1114">
        <f t="shared" si="74"/>
        <v>0.150588</v>
      </c>
      <c r="H212" s="1114">
        <f t="shared" si="75"/>
        <v>0</v>
      </c>
      <c r="I212" s="1099">
        <v>0</v>
      </c>
      <c r="J212" s="1099">
        <v>0</v>
      </c>
      <c r="K212" s="1114"/>
      <c r="L212" s="1114"/>
      <c r="M212" s="1114">
        <f t="shared" si="80"/>
        <v>0</v>
      </c>
      <c r="N212" s="1114">
        <f t="shared" si="77"/>
        <v>0</v>
      </c>
      <c r="O212" s="1100">
        <f t="shared" si="78"/>
        <v>0</v>
      </c>
      <c r="P212" s="1008">
        <f t="shared" si="79"/>
        <v>0</v>
      </c>
    </row>
    <row r="213" spans="1:16" ht="29" outlineLevel="1" x14ac:dyDescent="0.25">
      <c r="A213" s="1103">
        <f t="shared" si="72"/>
        <v>16.600000000000001</v>
      </c>
      <c r="B213" s="1105" t="str">
        <f t="shared" si="72"/>
        <v>Replacement of existing Protection Systems with Numerical Protection system at Bhira, Panshet, Varasgaon, Dimbhe &amp; Manikdoh HPS.</v>
      </c>
      <c r="C213" s="1103" t="str">
        <f t="shared" si="72"/>
        <v>MERC/CAPEX/2020-2021/WFH/ SBR/22</v>
      </c>
      <c r="D213" s="1009">
        <f t="shared" si="72"/>
        <v>44037</v>
      </c>
      <c r="E213" s="1104">
        <f t="shared" si="72"/>
        <v>1.0703780000000001</v>
      </c>
      <c r="F213" s="1114">
        <f t="shared" si="73"/>
        <v>0</v>
      </c>
      <c r="G213" s="1114">
        <f t="shared" si="74"/>
        <v>0</v>
      </c>
      <c r="H213" s="1114">
        <f t="shared" si="75"/>
        <v>0</v>
      </c>
      <c r="I213" s="1099">
        <v>0</v>
      </c>
      <c r="J213" s="1099">
        <v>0</v>
      </c>
      <c r="K213" s="1114"/>
      <c r="L213" s="1114"/>
      <c r="M213" s="1114">
        <f t="shared" si="80"/>
        <v>0</v>
      </c>
      <c r="N213" s="1114">
        <f t="shared" si="77"/>
        <v>0</v>
      </c>
      <c r="O213" s="1100">
        <f t="shared" si="78"/>
        <v>0</v>
      </c>
      <c r="P213" s="1008">
        <f t="shared" si="79"/>
        <v>0</v>
      </c>
    </row>
    <row r="214" spans="1:16" outlineLevel="1" x14ac:dyDescent="0.25">
      <c r="A214" s="978">
        <f t="shared" si="72"/>
        <v>0</v>
      </c>
      <c r="B214" s="1091" t="str">
        <f t="shared" si="72"/>
        <v>(i) Submitted to MERC</v>
      </c>
      <c r="C214" s="978">
        <f t="shared" si="72"/>
        <v>0</v>
      </c>
      <c r="D214" s="1009" t="str">
        <f t="shared" si="72"/>
        <v>-</v>
      </c>
      <c r="E214" s="1107">
        <f t="shared" si="72"/>
        <v>0</v>
      </c>
      <c r="F214" s="1115">
        <f t="shared" si="73"/>
        <v>0</v>
      </c>
      <c r="G214" s="1115">
        <f t="shared" si="74"/>
        <v>0</v>
      </c>
      <c r="H214" s="1115">
        <f t="shared" si="75"/>
        <v>0</v>
      </c>
      <c r="I214" s="1099">
        <v>0</v>
      </c>
      <c r="J214" s="1099">
        <v>0</v>
      </c>
      <c r="K214" s="1115"/>
      <c r="L214" s="1115"/>
      <c r="M214" s="1115">
        <f t="shared" si="80"/>
        <v>0</v>
      </c>
      <c r="N214" s="1115">
        <f t="shared" si="77"/>
        <v>0</v>
      </c>
      <c r="O214" s="1100">
        <f t="shared" si="78"/>
        <v>0</v>
      </c>
      <c r="P214" s="1008">
        <f t="shared" si="79"/>
        <v>0</v>
      </c>
    </row>
    <row r="215" spans="1:16" outlineLevel="1" x14ac:dyDescent="0.25">
      <c r="A215" s="978">
        <f t="shared" si="72"/>
        <v>0</v>
      </c>
      <c r="B215" s="1091">
        <f t="shared" si="72"/>
        <v>0</v>
      </c>
      <c r="C215" s="978">
        <f t="shared" si="72"/>
        <v>0</v>
      </c>
      <c r="D215" s="1009" t="str">
        <f t="shared" si="72"/>
        <v>-</v>
      </c>
      <c r="E215" s="1107">
        <f t="shared" si="72"/>
        <v>0</v>
      </c>
      <c r="F215" s="1115">
        <f t="shared" si="73"/>
        <v>0</v>
      </c>
      <c r="G215" s="1115">
        <f t="shared" si="74"/>
        <v>0</v>
      </c>
      <c r="H215" s="1115">
        <f t="shared" si="75"/>
        <v>0</v>
      </c>
      <c r="I215" s="1099">
        <v>0</v>
      </c>
      <c r="J215" s="1099">
        <v>0</v>
      </c>
      <c r="K215" s="1115"/>
      <c r="L215" s="1115"/>
      <c r="M215" s="1115">
        <f t="shared" si="80"/>
        <v>0</v>
      </c>
      <c r="N215" s="1115">
        <f t="shared" si="77"/>
        <v>0</v>
      </c>
      <c r="O215" s="1100">
        <f t="shared" si="78"/>
        <v>0</v>
      </c>
      <c r="P215" s="1008">
        <f t="shared" si="79"/>
        <v>0</v>
      </c>
    </row>
    <row r="216" spans="1:16" outlineLevel="1" x14ac:dyDescent="0.25">
      <c r="A216" s="978">
        <f t="shared" si="72"/>
        <v>0</v>
      </c>
      <c r="B216" s="1091" t="str">
        <f t="shared" si="72"/>
        <v>(ii) Yet to be submitted to MERC</v>
      </c>
      <c r="C216" s="1096">
        <f t="shared" si="72"/>
        <v>0</v>
      </c>
      <c r="D216" s="1097" t="str">
        <f t="shared" si="72"/>
        <v>-</v>
      </c>
      <c r="E216" s="1098">
        <f t="shared" si="72"/>
        <v>0</v>
      </c>
      <c r="F216" s="1116">
        <f t="shared" si="73"/>
        <v>0</v>
      </c>
      <c r="G216" s="1116">
        <f t="shared" si="74"/>
        <v>0</v>
      </c>
      <c r="H216" s="1116">
        <f t="shared" si="75"/>
        <v>0</v>
      </c>
      <c r="I216" s="1099">
        <v>0</v>
      </c>
      <c r="J216" s="1099">
        <v>0</v>
      </c>
      <c r="K216" s="1116"/>
      <c r="L216" s="1116"/>
      <c r="M216" s="1116">
        <f t="shared" si="80"/>
        <v>0</v>
      </c>
      <c r="N216" s="1116">
        <f t="shared" si="77"/>
        <v>0</v>
      </c>
      <c r="O216" s="1100">
        <f t="shared" si="78"/>
        <v>0</v>
      </c>
      <c r="P216" s="1008">
        <f t="shared" si="79"/>
        <v>0</v>
      </c>
    </row>
    <row r="217" spans="1:16" outlineLevel="1" x14ac:dyDescent="0.25">
      <c r="A217" s="982">
        <f t="shared" si="72"/>
        <v>1</v>
      </c>
      <c r="B217" s="983" t="str">
        <f t="shared" si="72"/>
        <v>DPR-5</v>
      </c>
      <c r="C217" s="1103" t="str">
        <f t="shared" si="72"/>
        <v>(ii) Yet to be submitted to MERC</v>
      </c>
      <c r="D217" s="1009" t="str">
        <f t="shared" si="72"/>
        <v>-</v>
      </c>
      <c r="E217" s="1104">
        <f t="shared" si="72"/>
        <v>0</v>
      </c>
      <c r="F217" s="1114">
        <f t="shared" si="73"/>
        <v>0</v>
      </c>
      <c r="G217" s="1114">
        <f t="shared" si="74"/>
        <v>0</v>
      </c>
      <c r="H217" s="1114">
        <f t="shared" si="75"/>
        <v>0</v>
      </c>
      <c r="I217" s="1099">
        <v>0</v>
      </c>
      <c r="J217" s="1099">
        <v>0</v>
      </c>
      <c r="K217" s="1114"/>
      <c r="L217" s="1114"/>
      <c r="M217" s="1114">
        <f t="shared" si="80"/>
        <v>0</v>
      </c>
      <c r="N217" s="1114">
        <f t="shared" si="77"/>
        <v>0</v>
      </c>
      <c r="O217" s="1100">
        <f t="shared" si="78"/>
        <v>0</v>
      </c>
      <c r="P217" s="1008">
        <f t="shared" si="79"/>
        <v>0</v>
      </c>
    </row>
    <row r="218" spans="1:16" outlineLevel="1" x14ac:dyDescent="0.25">
      <c r="A218" s="992">
        <f t="shared" ref="A218:E228" si="81">A186</f>
        <v>1.6</v>
      </c>
      <c r="B218" s="993" t="str">
        <f t="shared" si="81"/>
        <v>Supply,Errection &amp; Commissioning of DigitalGoverner at Bhira HPS</v>
      </c>
      <c r="C218" s="1103">
        <f t="shared" si="81"/>
        <v>0</v>
      </c>
      <c r="D218" s="1009" t="str">
        <f t="shared" si="81"/>
        <v>-</v>
      </c>
      <c r="E218" s="1104">
        <f t="shared" si="81"/>
        <v>0</v>
      </c>
      <c r="F218" s="1114">
        <f t="shared" si="73"/>
        <v>6.74</v>
      </c>
      <c r="G218" s="1114">
        <f t="shared" si="74"/>
        <v>6.74</v>
      </c>
      <c r="H218" s="1114">
        <f t="shared" si="75"/>
        <v>0</v>
      </c>
      <c r="I218" s="1099">
        <v>0</v>
      </c>
      <c r="J218" s="1099">
        <v>0</v>
      </c>
      <c r="K218" s="1114"/>
      <c r="L218" s="1114"/>
      <c r="M218" s="1114">
        <f t="shared" si="80"/>
        <v>0</v>
      </c>
      <c r="N218" s="1114">
        <f t="shared" si="77"/>
        <v>0</v>
      </c>
      <c r="O218" s="1100">
        <f t="shared" si="78"/>
        <v>0</v>
      </c>
      <c r="P218" s="1008">
        <f t="shared" si="79"/>
        <v>0</v>
      </c>
    </row>
    <row r="219" spans="1:16" outlineLevel="1" x14ac:dyDescent="0.25">
      <c r="A219" s="982">
        <f t="shared" si="81"/>
        <v>2</v>
      </c>
      <c r="B219" s="983" t="str">
        <f t="shared" si="81"/>
        <v>DPR-6</v>
      </c>
      <c r="C219" s="1103">
        <f t="shared" si="81"/>
        <v>0</v>
      </c>
      <c r="D219" s="1009" t="str">
        <f t="shared" si="81"/>
        <v>-</v>
      </c>
      <c r="E219" s="1104">
        <f t="shared" si="81"/>
        <v>0</v>
      </c>
      <c r="F219" s="1114">
        <f t="shared" si="73"/>
        <v>0</v>
      </c>
      <c r="G219" s="1114">
        <f t="shared" si="74"/>
        <v>0</v>
      </c>
      <c r="H219" s="1114">
        <f t="shared" si="75"/>
        <v>0</v>
      </c>
      <c r="I219" s="1099">
        <v>0</v>
      </c>
      <c r="J219" s="1099">
        <v>0</v>
      </c>
      <c r="K219" s="1114"/>
      <c r="L219" s="1114"/>
      <c r="M219" s="1114">
        <f t="shared" si="80"/>
        <v>0</v>
      </c>
      <c r="N219" s="1114">
        <f t="shared" si="77"/>
        <v>0</v>
      </c>
      <c r="O219" s="1100">
        <f t="shared" si="78"/>
        <v>0</v>
      </c>
      <c r="P219" s="1008">
        <f t="shared" si="79"/>
        <v>0</v>
      </c>
    </row>
    <row r="220" spans="1:16" outlineLevel="1" x14ac:dyDescent="0.25">
      <c r="A220" s="992">
        <f t="shared" si="81"/>
        <v>2.1</v>
      </c>
      <c r="B220" s="993" t="str">
        <f t="shared" si="81"/>
        <v>Auto sequencer for Bhira HPS unit 1 &amp; 2</v>
      </c>
      <c r="C220" s="1103">
        <f t="shared" si="81"/>
        <v>0</v>
      </c>
      <c r="D220" s="1009" t="str">
        <f t="shared" si="81"/>
        <v>-</v>
      </c>
      <c r="E220" s="1104">
        <f t="shared" si="81"/>
        <v>0</v>
      </c>
      <c r="F220" s="1114">
        <f t="shared" si="73"/>
        <v>2</v>
      </c>
      <c r="G220" s="1114">
        <f t="shared" si="74"/>
        <v>2</v>
      </c>
      <c r="H220" s="1114">
        <f t="shared" si="75"/>
        <v>0</v>
      </c>
      <c r="I220" s="1099">
        <v>0</v>
      </c>
      <c r="J220" s="1099">
        <v>0</v>
      </c>
      <c r="K220" s="1114"/>
      <c r="L220" s="1114"/>
      <c r="M220" s="1114">
        <f t="shared" si="80"/>
        <v>0</v>
      </c>
      <c r="N220" s="1114">
        <f t="shared" si="77"/>
        <v>0</v>
      </c>
      <c r="O220" s="1100">
        <f t="shared" si="78"/>
        <v>0</v>
      </c>
      <c r="P220" s="1008">
        <f t="shared" si="79"/>
        <v>0</v>
      </c>
    </row>
    <row r="221" spans="1:16" outlineLevel="1" x14ac:dyDescent="0.25">
      <c r="A221" s="999">
        <f t="shared" si="81"/>
        <v>3</v>
      </c>
      <c r="B221" s="983" t="str">
        <f t="shared" si="81"/>
        <v>DPR-7</v>
      </c>
      <c r="C221" s="1103">
        <f t="shared" si="81"/>
        <v>0</v>
      </c>
      <c r="D221" s="1009" t="str">
        <f t="shared" si="81"/>
        <v>-</v>
      </c>
      <c r="E221" s="1104">
        <f t="shared" si="81"/>
        <v>0</v>
      </c>
      <c r="F221" s="1114">
        <f t="shared" si="73"/>
        <v>0</v>
      </c>
      <c r="G221" s="1114">
        <f t="shared" si="74"/>
        <v>0</v>
      </c>
      <c r="H221" s="1114">
        <f t="shared" si="75"/>
        <v>0</v>
      </c>
      <c r="I221" s="1099">
        <v>0</v>
      </c>
      <c r="J221" s="1099">
        <v>0</v>
      </c>
      <c r="K221" s="1114"/>
      <c r="L221" s="1114"/>
      <c r="M221" s="1114">
        <f t="shared" si="80"/>
        <v>0</v>
      </c>
      <c r="N221" s="1114">
        <f t="shared" si="77"/>
        <v>0</v>
      </c>
      <c r="O221" s="1100">
        <f t="shared" si="78"/>
        <v>0</v>
      </c>
      <c r="P221" s="1008">
        <f t="shared" si="79"/>
        <v>0</v>
      </c>
    </row>
    <row r="222" spans="1:16" outlineLevel="1" x14ac:dyDescent="0.25">
      <c r="A222" s="992">
        <f t="shared" si="81"/>
        <v>3.1</v>
      </c>
      <c r="B222" s="993" t="str">
        <f t="shared" si="81"/>
        <v>Generator Transformer at Bira HPS</v>
      </c>
      <c r="C222" s="1103">
        <f t="shared" si="81"/>
        <v>0</v>
      </c>
      <c r="D222" s="1009" t="str">
        <f t="shared" si="81"/>
        <v>-</v>
      </c>
      <c r="E222" s="1104">
        <f t="shared" si="81"/>
        <v>0</v>
      </c>
      <c r="F222" s="1114">
        <f t="shared" si="73"/>
        <v>0</v>
      </c>
      <c r="G222" s="1114">
        <f t="shared" si="74"/>
        <v>0</v>
      </c>
      <c r="H222" s="1114">
        <f t="shared" si="75"/>
        <v>0</v>
      </c>
      <c r="I222" s="1099">
        <v>16.66</v>
      </c>
      <c r="J222" s="1099">
        <v>16.66</v>
      </c>
      <c r="K222" s="1114"/>
      <c r="L222" s="1114"/>
      <c r="M222" s="1114">
        <f t="shared" si="80"/>
        <v>16.66</v>
      </c>
      <c r="N222" s="1114">
        <f t="shared" si="77"/>
        <v>0</v>
      </c>
      <c r="O222" s="1100">
        <f t="shared" si="78"/>
        <v>0</v>
      </c>
      <c r="P222" s="1008">
        <f t="shared" si="79"/>
        <v>16.66</v>
      </c>
    </row>
    <row r="223" spans="1:16" outlineLevel="1" x14ac:dyDescent="0.25">
      <c r="A223" s="1103">
        <f t="shared" si="81"/>
        <v>0</v>
      </c>
      <c r="B223" s="1108">
        <f t="shared" si="81"/>
        <v>0</v>
      </c>
      <c r="C223" s="1103">
        <f t="shared" si="81"/>
        <v>0</v>
      </c>
      <c r="D223" s="1009" t="str">
        <f t="shared" si="81"/>
        <v>-</v>
      </c>
      <c r="E223" s="1104">
        <f t="shared" si="81"/>
        <v>0</v>
      </c>
      <c r="F223" s="1114">
        <f t="shared" si="73"/>
        <v>0</v>
      </c>
      <c r="G223" s="1114">
        <f t="shared" si="74"/>
        <v>0</v>
      </c>
      <c r="H223" s="1114">
        <f t="shared" si="75"/>
        <v>0</v>
      </c>
      <c r="I223" s="1099">
        <v>0</v>
      </c>
      <c r="J223" s="1099">
        <v>0</v>
      </c>
      <c r="K223" s="1114"/>
      <c r="L223" s="1114"/>
      <c r="M223" s="1114">
        <f t="shared" si="80"/>
        <v>0</v>
      </c>
      <c r="N223" s="1114">
        <f t="shared" si="77"/>
        <v>0</v>
      </c>
      <c r="O223" s="1100">
        <f t="shared" si="78"/>
        <v>0</v>
      </c>
      <c r="P223" s="1008">
        <f t="shared" si="79"/>
        <v>0</v>
      </c>
    </row>
    <row r="224" spans="1:16" outlineLevel="1" x14ac:dyDescent="0.25">
      <c r="A224" s="978">
        <f t="shared" si="81"/>
        <v>0</v>
      </c>
      <c r="B224" s="981">
        <f t="shared" si="81"/>
        <v>0</v>
      </c>
      <c r="C224" s="1103">
        <f t="shared" si="81"/>
        <v>0</v>
      </c>
      <c r="D224" s="1009" t="str">
        <f t="shared" si="81"/>
        <v>-</v>
      </c>
      <c r="E224" s="1104">
        <f t="shared" si="81"/>
        <v>0</v>
      </c>
      <c r="F224" s="1114">
        <f t="shared" si="73"/>
        <v>0</v>
      </c>
      <c r="G224" s="1114">
        <f t="shared" si="74"/>
        <v>0</v>
      </c>
      <c r="H224" s="1114">
        <f t="shared" si="75"/>
        <v>0</v>
      </c>
      <c r="I224" s="1099">
        <v>0</v>
      </c>
      <c r="J224" s="1099">
        <v>0</v>
      </c>
      <c r="K224" s="1114"/>
      <c r="L224" s="1114"/>
      <c r="M224" s="1114">
        <f t="shared" si="80"/>
        <v>0</v>
      </c>
      <c r="N224" s="1114">
        <f t="shared" si="77"/>
        <v>0</v>
      </c>
      <c r="O224" s="1100">
        <f t="shared" si="78"/>
        <v>0</v>
      </c>
      <c r="P224" s="1008">
        <f t="shared" si="79"/>
        <v>0</v>
      </c>
    </row>
    <row r="225" spans="1:16" outlineLevel="1" x14ac:dyDescent="0.25">
      <c r="A225" s="978">
        <f t="shared" si="81"/>
        <v>0</v>
      </c>
      <c r="B225" s="956" t="str">
        <f t="shared" si="81"/>
        <v>B) Non-DPR Schemes</v>
      </c>
      <c r="C225" s="978">
        <f t="shared" si="81"/>
        <v>0</v>
      </c>
      <c r="D225" s="1009" t="str">
        <f t="shared" si="81"/>
        <v>-</v>
      </c>
      <c r="E225" s="1107">
        <f t="shared" si="81"/>
        <v>0</v>
      </c>
      <c r="F225" s="1115">
        <f>F193+I193</f>
        <v>0</v>
      </c>
      <c r="G225" s="1115">
        <f>G193+M193</f>
        <v>0</v>
      </c>
      <c r="H225" s="1114">
        <f t="shared" si="75"/>
        <v>0</v>
      </c>
      <c r="I225" s="1099">
        <v>0</v>
      </c>
      <c r="J225" s="1099">
        <v>0</v>
      </c>
      <c r="K225" s="1115"/>
      <c r="L225" s="1115"/>
      <c r="M225" s="1115">
        <f t="shared" ref="M225:M228" si="82">SUM(J225:L225)</f>
        <v>0</v>
      </c>
      <c r="N225" s="1115">
        <f t="shared" si="77"/>
        <v>0</v>
      </c>
    </row>
    <row r="226" spans="1:16" outlineLevel="1" x14ac:dyDescent="0.25">
      <c r="A226" s="1103">
        <f t="shared" si="81"/>
        <v>1</v>
      </c>
      <c r="B226" s="1109" t="str">
        <f t="shared" si="81"/>
        <v>Furniture &amp; Fixture General Asset</v>
      </c>
      <c r="C226" s="1103" t="str">
        <f t="shared" si="81"/>
        <v>N.A.</v>
      </c>
      <c r="D226" s="1009" t="str">
        <f t="shared" si="81"/>
        <v>-</v>
      </c>
      <c r="E226" s="1104">
        <f t="shared" si="81"/>
        <v>0</v>
      </c>
      <c r="F226" s="1114">
        <f>F194+I194</f>
        <v>0</v>
      </c>
      <c r="G226" s="1114">
        <f>G194+M194</f>
        <v>0</v>
      </c>
      <c r="H226" s="1114">
        <f t="shared" si="75"/>
        <v>0</v>
      </c>
      <c r="I226" s="1099">
        <v>0</v>
      </c>
      <c r="J226" s="1099">
        <v>0</v>
      </c>
      <c r="K226" s="1114"/>
      <c r="L226" s="1114"/>
      <c r="M226" s="1114">
        <f t="shared" si="82"/>
        <v>0</v>
      </c>
      <c r="N226" s="1114">
        <f t="shared" si="77"/>
        <v>0</v>
      </c>
    </row>
    <row r="227" spans="1:16" outlineLevel="1" x14ac:dyDescent="0.25">
      <c r="A227" s="1103">
        <f t="shared" si="81"/>
        <v>2</v>
      </c>
      <c r="B227" s="1109" t="str">
        <f t="shared" si="81"/>
        <v>Electrical General Asset</v>
      </c>
      <c r="C227" s="1103" t="str">
        <f t="shared" si="81"/>
        <v>N.A.</v>
      </c>
      <c r="D227" s="1009" t="str">
        <f t="shared" si="81"/>
        <v>-</v>
      </c>
      <c r="E227" s="1104">
        <f t="shared" si="81"/>
        <v>0</v>
      </c>
      <c r="F227" s="1114">
        <f>F195+I195</f>
        <v>0.22600161699999999</v>
      </c>
      <c r="G227" s="1114">
        <f>G195+M195</f>
        <v>0.22600161699999999</v>
      </c>
      <c r="H227" s="1114">
        <f t="shared" si="75"/>
        <v>0</v>
      </c>
      <c r="I227" s="1099">
        <v>0</v>
      </c>
      <c r="J227" s="1099">
        <v>0</v>
      </c>
      <c r="K227" s="1114"/>
      <c r="L227" s="1114"/>
      <c r="M227" s="1114">
        <f t="shared" si="82"/>
        <v>0</v>
      </c>
      <c r="N227" s="1114">
        <f t="shared" si="77"/>
        <v>0</v>
      </c>
    </row>
    <row r="228" spans="1:16" ht="15" outlineLevel="1" thickBot="1" x14ac:dyDescent="0.3">
      <c r="A228" s="1103">
        <f t="shared" si="81"/>
        <v>3</v>
      </c>
      <c r="B228" s="1109" t="str">
        <f t="shared" si="81"/>
        <v>Electronics General Asset</v>
      </c>
      <c r="C228" s="1103" t="str">
        <f t="shared" si="81"/>
        <v>N.A.</v>
      </c>
      <c r="D228" s="1009" t="str">
        <f t="shared" si="81"/>
        <v>-</v>
      </c>
      <c r="E228" s="1104">
        <f t="shared" si="81"/>
        <v>0</v>
      </c>
      <c r="F228" s="1114">
        <f>F196+I196</f>
        <v>4.1721675999999999E-2</v>
      </c>
      <c r="G228" s="1114">
        <f>G196+M196</f>
        <v>4.1721675999999999E-2</v>
      </c>
      <c r="H228" s="1114">
        <f t="shared" si="75"/>
        <v>0</v>
      </c>
      <c r="I228" s="1099">
        <v>0</v>
      </c>
      <c r="J228" s="1099">
        <v>0</v>
      </c>
      <c r="K228" s="1114"/>
      <c r="L228" s="1114"/>
      <c r="M228" s="1114">
        <f t="shared" si="82"/>
        <v>0</v>
      </c>
      <c r="N228" s="1114">
        <f t="shared" si="77"/>
        <v>0</v>
      </c>
    </row>
    <row r="229" spans="1:16" ht="15" thickBot="1" x14ac:dyDescent="0.3">
      <c r="A229" s="1010"/>
      <c r="B229" s="1011" t="str">
        <f>B197</f>
        <v>Total</v>
      </c>
      <c r="C229" s="1012"/>
      <c r="D229" s="1013"/>
      <c r="E229" s="1110"/>
      <c r="F229" s="1111">
        <f t="shared" ref="F229:N229" si="83">SUM(F202:F228)</f>
        <v>10.385245224</v>
      </c>
      <c r="G229" s="1111">
        <f t="shared" si="83"/>
        <v>10.217685224</v>
      </c>
      <c r="H229" s="1111">
        <f t="shared" si="83"/>
        <v>0.16755999999999999</v>
      </c>
      <c r="I229" s="1111">
        <f t="shared" si="83"/>
        <v>16.66</v>
      </c>
      <c r="J229" s="1111">
        <f t="shared" si="83"/>
        <v>16.66</v>
      </c>
      <c r="K229" s="1111">
        <f t="shared" si="83"/>
        <v>0</v>
      </c>
      <c r="L229" s="1111">
        <f t="shared" si="83"/>
        <v>0</v>
      </c>
      <c r="M229" s="1111">
        <f t="shared" si="83"/>
        <v>16.66</v>
      </c>
      <c r="N229" s="1111">
        <f t="shared" si="83"/>
        <v>0.16755999999999999</v>
      </c>
    </row>
    <row r="231" spans="1:16" x14ac:dyDescent="0.25">
      <c r="A231" s="1086"/>
      <c r="B231" s="1007" t="s">
        <v>938</v>
      </c>
      <c r="C231" s="1087"/>
      <c r="D231" s="1088"/>
      <c r="E231" s="1089"/>
      <c r="F231" s="1113"/>
      <c r="G231" s="1113"/>
      <c r="H231" s="1113"/>
      <c r="I231" s="1113"/>
      <c r="J231" s="1113"/>
      <c r="K231" s="1113"/>
      <c r="L231" s="1113"/>
      <c r="M231" s="1113"/>
      <c r="N231" s="1113"/>
    </row>
    <row r="232" spans="1:16" outlineLevel="1" x14ac:dyDescent="0.25">
      <c r="A232" s="1090"/>
      <c r="B232" s="956" t="str">
        <f t="shared" ref="B232:B233" si="84">B200</f>
        <v>a) DPR Schemes</v>
      </c>
      <c r="C232" s="1087"/>
      <c r="D232" s="1088"/>
      <c r="E232" s="1089"/>
      <c r="F232" s="1113"/>
      <c r="G232" s="1113"/>
      <c r="H232" s="1113"/>
      <c r="I232" s="1113"/>
      <c r="J232" s="1113"/>
      <c r="K232" s="1113"/>
      <c r="L232" s="1113"/>
      <c r="M232" s="1113"/>
      <c r="N232" s="1113"/>
    </row>
    <row r="233" spans="1:16" outlineLevel="1" x14ac:dyDescent="0.25">
      <c r="A233" s="1090"/>
      <c r="B233" s="1091" t="str">
        <f t="shared" si="84"/>
        <v>(i) In principally Approved by MERC</v>
      </c>
      <c r="C233" s="1092"/>
      <c r="D233" s="1093"/>
      <c r="E233" s="1089"/>
      <c r="F233" s="1113"/>
      <c r="G233" s="1113"/>
      <c r="H233" s="1113"/>
      <c r="I233" s="1113"/>
      <c r="J233" s="1113"/>
      <c r="K233" s="1113"/>
      <c r="L233" s="1113"/>
      <c r="M233" s="1113"/>
      <c r="N233" s="1113"/>
    </row>
    <row r="234" spans="1:16" ht="29" outlineLevel="1" x14ac:dyDescent="0.25">
      <c r="A234" s="1094">
        <f t="shared" ref="A234:E249" si="85">A202</f>
        <v>5</v>
      </c>
      <c r="B234" s="1095" t="str">
        <f t="shared" si="85"/>
        <v>Various Civil schemes for Modernisations of colonies at Various Locations under Pune HPC (Considered for Bhira HPS Only)</v>
      </c>
      <c r="C234" s="1096" t="str">
        <f t="shared" si="85"/>
        <v>MERC/CAPEX/20162017/01745</v>
      </c>
      <c r="D234" s="1097">
        <f t="shared" si="85"/>
        <v>42825</v>
      </c>
      <c r="E234" s="1098">
        <f t="shared" si="85"/>
        <v>1.1971000000000001</v>
      </c>
      <c r="F234" s="1099">
        <f t="shared" ref="F234:F256" si="86">F202+I202</f>
        <v>0</v>
      </c>
      <c r="G234" s="1099">
        <f t="shared" ref="G234:G256" si="87">G202+M202</f>
        <v>0</v>
      </c>
      <c r="H234" s="1099">
        <f t="shared" ref="H234:H260" si="88">F234-G234</f>
        <v>0</v>
      </c>
      <c r="I234" s="1099">
        <v>0</v>
      </c>
      <c r="J234" s="1099">
        <v>0</v>
      </c>
      <c r="K234" s="1099"/>
      <c r="L234" s="1099"/>
      <c r="M234" s="1099">
        <f t="shared" ref="M234:M237" si="89">SUM(J234:L234)</f>
        <v>0</v>
      </c>
      <c r="N234" s="1099">
        <f t="shared" ref="N234:N260" si="90">H234+I234-M234</f>
        <v>0</v>
      </c>
      <c r="O234" s="1100">
        <f t="shared" ref="O234:O256" si="91">MAX(0,IF(M234=0,0,IF(G234+M234&lt;E234,M234,E234-G234)))</f>
        <v>0</v>
      </c>
      <c r="P234" s="1008">
        <f t="shared" ref="P234:P256" si="92">M234-O234</f>
        <v>0</v>
      </c>
    </row>
    <row r="235" spans="1:16" outlineLevel="1" x14ac:dyDescent="0.25">
      <c r="A235" s="1101">
        <f t="shared" si="85"/>
        <v>5.0999999999999996</v>
      </c>
      <c r="B235" s="1102" t="str">
        <f t="shared" si="85"/>
        <v>Refurbishing of Residential complex</v>
      </c>
      <c r="C235" s="1103" t="str">
        <f t="shared" si="85"/>
        <v>MERC/CAPEX/20162017/01745</v>
      </c>
      <c r="D235" s="1009">
        <f t="shared" si="85"/>
        <v>42825</v>
      </c>
      <c r="E235" s="1104">
        <f t="shared" si="85"/>
        <v>0.67310000000000003</v>
      </c>
      <c r="F235" s="1114">
        <f t="shared" si="86"/>
        <v>0.67692529499999998</v>
      </c>
      <c r="G235" s="1114">
        <f t="shared" si="87"/>
        <v>0.67692529499999998</v>
      </c>
      <c r="H235" s="1114">
        <f t="shared" si="88"/>
        <v>0</v>
      </c>
      <c r="I235" s="1099">
        <v>0</v>
      </c>
      <c r="J235" s="1099">
        <v>0</v>
      </c>
      <c r="K235" s="1114"/>
      <c r="L235" s="1114"/>
      <c r="M235" s="1114">
        <f t="shared" si="89"/>
        <v>0</v>
      </c>
      <c r="N235" s="1114">
        <f t="shared" si="90"/>
        <v>0</v>
      </c>
      <c r="O235" s="1100">
        <f t="shared" si="91"/>
        <v>0</v>
      </c>
      <c r="P235" s="1008">
        <f t="shared" si="92"/>
        <v>0</v>
      </c>
    </row>
    <row r="236" spans="1:16" outlineLevel="1" x14ac:dyDescent="0.25">
      <c r="A236" s="1101">
        <f t="shared" si="85"/>
        <v>5.2</v>
      </c>
      <c r="B236" s="1102" t="str">
        <f t="shared" si="85"/>
        <v>Internal Roads</v>
      </c>
      <c r="C236" s="1103" t="str">
        <f t="shared" si="85"/>
        <v>MERC/CAPEX/20162017/01745</v>
      </c>
      <c r="D236" s="1009">
        <f t="shared" si="85"/>
        <v>42825</v>
      </c>
      <c r="E236" s="1104">
        <f t="shared" si="85"/>
        <v>0.1027</v>
      </c>
      <c r="F236" s="1114">
        <f t="shared" si="86"/>
        <v>0.100888836</v>
      </c>
      <c r="G236" s="1114">
        <f t="shared" si="87"/>
        <v>0.100888836</v>
      </c>
      <c r="H236" s="1114">
        <f t="shared" si="88"/>
        <v>0</v>
      </c>
      <c r="I236" s="1099">
        <v>0</v>
      </c>
      <c r="J236" s="1099">
        <v>0</v>
      </c>
      <c r="K236" s="1114"/>
      <c r="L236" s="1114"/>
      <c r="M236" s="1114">
        <f t="shared" si="89"/>
        <v>0</v>
      </c>
      <c r="N236" s="1114">
        <f t="shared" si="90"/>
        <v>0</v>
      </c>
      <c r="O236" s="1100">
        <f t="shared" si="91"/>
        <v>0</v>
      </c>
      <c r="P236" s="1008">
        <f t="shared" si="92"/>
        <v>0</v>
      </c>
    </row>
    <row r="237" spans="1:16" outlineLevel="1" x14ac:dyDescent="0.25">
      <c r="A237" s="1103">
        <f t="shared" si="85"/>
        <v>5.3</v>
      </c>
      <c r="B237" s="1105" t="str">
        <f t="shared" si="85"/>
        <v>Water supply, filteration &amp;  Sanitary works</v>
      </c>
      <c r="C237" s="1103" t="str">
        <f t="shared" si="85"/>
        <v>MERC/CAPEX/20162017/01745</v>
      </c>
      <c r="D237" s="1009">
        <f t="shared" si="85"/>
        <v>42825</v>
      </c>
      <c r="E237" s="1104">
        <f t="shared" si="85"/>
        <v>0.42130000000000001</v>
      </c>
      <c r="F237" s="1114">
        <f t="shared" si="86"/>
        <v>0</v>
      </c>
      <c r="G237" s="1114">
        <f t="shared" si="87"/>
        <v>0</v>
      </c>
      <c r="H237" s="1114">
        <f t="shared" si="88"/>
        <v>0</v>
      </c>
      <c r="I237" s="1099">
        <v>0</v>
      </c>
      <c r="J237" s="1099">
        <v>0</v>
      </c>
      <c r="K237" s="1114"/>
      <c r="L237" s="1114"/>
      <c r="M237" s="1114">
        <f t="shared" si="89"/>
        <v>0</v>
      </c>
      <c r="N237" s="1114">
        <f t="shared" si="90"/>
        <v>0</v>
      </c>
      <c r="O237" s="1100">
        <f t="shared" si="91"/>
        <v>0</v>
      </c>
      <c r="P237" s="1008">
        <f t="shared" si="92"/>
        <v>0</v>
      </c>
    </row>
    <row r="238" spans="1:16" ht="29" outlineLevel="1" x14ac:dyDescent="0.25">
      <c r="A238" s="1094">
        <f t="shared" si="85"/>
        <v>14</v>
      </c>
      <c r="B238" s="1095" t="str">
        <f t="shared" si="85"/>
        <v>Various 14 Nos. of schemes for Hydro Power Stations under Renewable Energy Circle, Pune &amp; Nasik</v>
      </c>
      <c r="C238" s="1096" t="str">
        <f t="shared" si="85"/>
        <v>MERC/CAPEX/2020-21/WFH/SBR/ 19</v>
      </c>
      <c r="D238" s="1097">
        <f t="shared" si="85"/>
        <v>44029</v>
      </c>
      <c r="E238" s="1098">
        <f t="shared" si="85"/>
        <v>0.49224999999999997</v>
      </c>
      <c r="F238" s="1099">
        <f t="shared" si="86"/>
        <v>0</v>
      </c>
      <c r="G238" s="1099">
        <f t="shared" si="87"/>
        <v>0</v>
      </c>
      <c r="H238" s="1099">
        <f t="shared" si="88"/>
        <v>0</v>
      </c>
      <c r="I238" s="1099">
        <v>0</v>
      </c>
      <c r="J238" s="1099">
        <v>0</v>
      </c>
      <c r="K238" s="1099"/>
      <c r="L238" s="1099"/>
      <c r="M238" s="1099">
        <f t="shared" ref="M238:M256" si="93">SUM(J238:L238)</f>
        <v>0</v>
      </c>
      <c r="N238" s="1099">
        <f t="shared" si="90"/>
        <v>0</v>
      </c>
      <c r="O238" s="1100">
        <f t="shared" si="91"/>
        <v>0</v>
      </c>
      <c r="P238" s="1008">
        <f t="shared" si="92"/>
        <v>0</v>
      </c>
    </row>
    <row r="239" spans="1:16" ht="29" outlineLevel="1" x14ac:dyDescent="0.25">
      <c r="A239" s="1101">
        <f t="shared" si="85"/>
        <v>14.2</v>
      </c>
      <c r="B239" s="1102" t="str">
        <f t="shared" si="85"/>
        <v>Schme-B :Replacement of 220 kV Line CTs &amp; PTs of Bhira Tail Race Hydro Power Station.</v>
      </c>
      <c r="C239" s="1103" t="str">
        <f t="shared" si="85"/>
        <v>MERC/CAPEX/2020-21/WFH/SBR/ 19</v>
      </c>
      <c r="D239" s="1009">
        <f t="shared" si="85"/>
        <v>44029</v>
      </c>
      <c r="E239" s="1104">
        <f t="shared" si="85"/>
        <v>0.25</v>
      </c>
      <c r="F239" s="1114">
        <f t="shared" si="86"/>
        <v>0.21346199999999999</v>
      </c>
      <c r="G239" s="1114">
        <f t="shared" si="87"/>
        <v>0.21346199999999999</v>
      </c>
      <c r="H239" s="1114">
        <f t="shared" si="88"/>
        <v>0</v>
      </c>
      <c r="I239" s="1099">
        <v>0</v>
      </c>
      <c r="J239" s="1099">
        <v>0</v>
      </c>
      <c r="K239" s="1114"/>
      <c r="L239" s="1114"/>
      <c r="M239" s="1114">
        <f t="shared" si="93"/>
        <v>0</v>
      </c>
      <c r="N239" s="1114">
        <f t="shared" si="90"/>
        <v>0</v>
      </c>
      <c r="O239" s="1100">
        <f t="shared" si="91"/>
        <v>0</v>
      </c>
      <c r="P239" s="1008">
        <f t="shared" si="92"/>
        <v>0</v>
      </c>
    </row>
    <row r="240" spans="1:16" ht="29" outlineLevel="1" x14ac:dyDescent="0.25">
      <c r="A240" s="1106">
        <f t="shared" si="85"/>
        <v>14.3</v>
      </c>
      <c r="B240" s="1102" t="str">
        <f t="shared" si="85"/>
        <v>Schme-C :Replacement of existing Energy meters by 0.2S Class Energy meters at various HPS.</v>
      </c>
      <c r="C240" s="1103" t="str">
        <f t="shared" si="85"/>
        <v>MERC/CAPEX/2020-21/WFH/SBR/ 19</v>
      </c>
      <c r="D240" s="1009">
        <f t="shared" si="85"/>
        <v>44029</v>
      </c>
      <c r="E240" s="1104">
        <f t="shared" si="85"/>
        <v>0.10199999999999999</v>
      </c>
      <c r="F240" s="1114">
        <f t="shared" si="86"/>
        <v>0</v>
      </c>
      <c r="G240" s="1114">
        <f t="shared" si="87"/>
        <v>0</v>
      </c>
      <c r="H240" s="1114">
        <f t="shared" si="88"/>
        <v>0</v>
      </c>
      <c r="I240" s="1099">
        <v>0</v>
      </c>
      <c r="J240" s="1099">
        <v>0</v>
      </c>
      <c r="K240" s="1114"/>
      <c r="L240" s="1114"/>
      <c r="M240" s="1114">
        <f t="shared" si="93"/>
        <v>0</v>
      </c>
      <c r="N240" s="1114">
        <f t="shared" si="90"/>
        <v>0</v>
      </c>
      <c r="O240" s="1100">
        <f t="shared" si="91"/>
        <v>0</v>
      </c>
      <c r="P240" s="1008">
        <f t="shared" si="92"/>
        <v>0</v>
      </c>
    </row>
    <row r="241" spans="1:16" ht="29" outlineLevel="1" x14ac:dyDescent="0.25">
      <c r="A241" s="1101">
        <f t="shared" si="85"/>
        <v>14.4</v>
      </c>
      <c r="B241" s="1102" t="str">
        <f t="shared" si="85"/>
        <v>Schme-D: Providing Oil Filtration Machines for all Divisions of REC, Pune</v>
      </c>
      <c r="C241" s="1103" t="str">
        <f t="shared" si="85"/>
        <v>MERC/CAPEX/2020-21/WFH/SBR/ 19</v>
      </c>
      <c r="D241" s="1009">
        <f t="shared" si="85"/>
        <v>44029</v>
      </c>
      <c r="E241" s="1104">
        <f t="shared" si="85"/>
        <v>0.14025000000000001</v>
      </c>
      <c r="F241" s="1114">
        <f t="shared" si="86"/>
        <v>6.80978E-2</v>
      </c>
      <c r="G241" s="1114">
        <f t="shared" si="87"/>
        <v>6.80978E-2</v>
      </c>
      <c r="H241" s="1114">
        <f t="shared" si="88"/>
        <v>0</v>
      </c>
      <c r="I241" s="1099">
        <v>0</v>
      </c>
      <c r="J241" s="1099">
        <v>0</v>
      </c>
      <c r="K241" s="1114"/>
      <c r="L241" s="1114"/>
      <c r="M241" s="1114">
        <f t="shared" si="93"/>
        <v>0</v>
      </c>
      <c r="N241" s="1114">
        <f t="shared" si="90"/>
        <v>0</v>
      </c>
      <c r="O241" s="1100">
        <f t="shared" si="91"/>
        <v>0</v>
      </c>
      <c r="P241" s="1008">
        <f t="shared" si="92"/>
        <v>0</v>
      </c>
    </row>
    <row r="242" spans="1:16" ht="29" outlineLevel="1" x14ac:dyDescent="0.25">
      <c r="A242" s="1094">
        <f t="shared" si="85"/>
        <v>16</v>
      </c>
      <c r="B242" s="1095" t="str">
        <f t="shared" si="85"/>
        <v>Various 6 Nos. Schemes for Hydro Power Stations under Renewable Energy Circle, Pune</v>
      </c>
      <c r="C242" s="1096" t="str">
        <f t="shared" si="85"/>
        <v>MERC/CAPEX/2020-2021/WFH/ SBR/22</v>
      </c>
      <c r="D242" s="1097">
        <f t="shared" si="85"/>
        <v>44037</v>
      </c>
      <c r="E242" s="1098">
        <f t="shared" si="85"/>
        <v>1.4903895600000001</v>
      </c>
      <c r="F242" s="1099">
        <f t="shared" si="86"/>
        <v>0</v>
      </c>
      <c r="G242" s="1099">
        <f t="shared" si="87"/>
        <v>0</v>
      </c>
      <c r="H242" s="1099">
        <f t="shared" si="88"/>
        <v>0</v>
      </c>
      <c r="I242" s="1099">
        <v>0</v>
      </c>
      <c r="J242" s="1099">
        <v>0</v>
      </c>
      <c r="K242" s="1099"/>
      <c r="L242" s="1099"/>
      <c r="M242" s="1099">
        <f t="shared" si="93"/>
        <v>0</v>
      </c>
      <c r="N242" s="1099">
        <f t="shared" si="90"/>
        <v>0</v>
      </c>
      <c r="O242" s="1100">
        <f t="shared" si="91"/>
        <v>0</v>
      </c>
      <c r="P242" s="1008">
        <f t="shared" si="92"/>
        <v>0</v>
      </c>
    </row>
    <row r="243" spans="1:16" ht="29" outlineLevel="1" x14ac:dyDescent="0.25">
      <c r="A243" s="1103">
        <f t="shared" si="85"/>
        <v>16.100000000000001</v>
      </c>
      <c r="B243" s="1105" t="str">
        <f t="shared" si="85"/>
        <v>Replacement of existing Air Compressors at Bhira, Tilari, Pawana and Ujjani Hydro Power Stations under REC, Pune (2 Nos for Bhira HPS)</v>
      </c>
      <c r="C243" s="1103" t="str">
        <f t="shared" si="85"/>
        <v>MERC/CAPEX/2020-2021/WFH/ SBR/22</v>
      </c>
      <c r="D243" s="1009">
        <f t="shared" si="85"/>
        <v>44037</v>
      </c>
      <c r="E243" s="1104">
        <f t="shared" si="85"/>
        <v>0.16756000000000001</v>
      </c>
      <c r="F243" s="1114">
        <f t="shared" si="86"/>
        <v>0.16755999999999999</v>
      </c>
      <c r="G243" s="1114">
        <f t="shared" si="87"/>
        <v>0</v>
      </c>
      <c r="H243" s="1114">
        <f t="shared" si="88"/>
        <v>0.16755999999999999</v>
      </c>
      <c r="I243" s="1099">
        <v>0</v>
      </c>
      <c r="J243" s="1099">
        <v>0</v>
      </c>
      <c r="K243" s="1114"/>
      <c r="L243" s="1114"/>
      <c r="M243" s="1114">
        <f t="shared" si="93"/>
        <v>0</v>
      </c>
      <c r="N243" s="1114">
        <f t="shared" si="90"/>
        <v>0.16755999999999999</v>
      </c>
      <c r="O243" s="1100">
        <f t="shared" si="91"/>
        <v>0</v>
      </c>
      <c r="P243" s="1008">
        <f t="shared" si="92"/>
        <v>0</v>
      </c>
    </row>
    <row r="244" spans="1:16" ht="29" outlineLevel="1" x14ac:dyDescent="0.25">
      <c r="A244" s="1103">
        <f t="shared" si="85"/>
        <v>16.399999999999999</v>
      </c>
      <c r="B244" s="1105" t="str">
        <f t="shared" si="85"/>
        <v>Replacement of 220 V, 400/300 AH Battery set with Tubular type Battery Banks at Bhira, Tilari, Kanher, Dimbhe and Ujani Hydro Power Stations.</v>
      </c>
      <c r="C244" s="1103" t="str">
        <f t="shared" si="85"/>
        <v>MERC/CAPEX/2020-2021/WFH/ SBR/22</v>
      </c>
      <c r="D244" s="1009">
        <f t="shared" si="85"/>
        <v>44037</v>
      </c>
      <c r="E244" s="1104">
        <f t="shared" si="85"/>
        <v>0.25245156000000002</v>
      </c>
      <c r="F244" s="1114">
        <f t="shared" si="86"/>
        <v>0.150588</v>
      </c>
      <c r="G244" s="1114">
        <f t="shared" si="87"/>
        <v>0.150588</v>
      </c>
      <c r="H244" s="1114">
        <f t="shared" si="88"/>
        <v>0</v>
      </c>
      <c r="I244" s="1099">
        <v>0</v>
      </c>
      <c r="J244" s="1099">
        <v>0</v>
      </c>
      <c r="K244" s="1114"/>
      <c r="L244" s="1114"/>
      <c r="M244" s="1114">
        <f t="shared" si="93"/>
        <v>0</v>
      </c>
      <c r="N244" s="1114">
        <f t="shared" si="90"/>
        <v>0</v>
      </c>
      <c r="O244" s="1100">
        <f t="shared" si="91"/>
        <v>0</v>
      </c>
      <c r="P244" s="1008">
        <f t="shared" si="92"/>
        <v>0</v>
      </c>
    </row>
    <row r="245" spans="1:16" ht="29" outlineLevel="1" x14ac:dyDescent="0.25">
      <c r="A245" s="1103">
        <f t="shared" si="85"/>
        <v>16.600000000000001</v>
      </c>
      <c r="B245" s="1105" t="str">
        <f t="shared" si="85"/>
        <v>Replacement of existing Protection Systems with Numerical Protection system at Bhira, Panshet, Varasgaon, Dimbhe &amp; Manikdoh HPS.</v>
      </c>
      <c r="C245" s="1103" t="str">
        <f t="shared" si="85"/>
        <v>MERC/CAPEX/2020-2021/WFH/ SBR/22</v>
      </c>
      <c r="D245" s="1009">
        <f t="shared" si="85"/>
        <v>44037</v>
      </c>
      <c r="E245" s="1104">
        <f t="shared" si="85"/>
        <v>1.0703780000000001</v>
      </c>
      <c r="F245" s="1114">
        <f t="shared" si="86"/>
        <v>0</v>
      </c>
      <c r="G245" s="1114">
        <f t="shared" si="87"/>
        <v>0</v>
      </c>
      <c r="H245" s="1114">
        <f t="shared" si="88"/>
        <v>0</v>
      </c>
      <c r="I245" s="1099">
        <v>0</v>
      </c>
      <c r="J245" s="1099">
        <v>0</v>
      </c>
      <c r="K245" s="1114"/>
      <c r="L245" s="1114"/>
      <c r="M245" s="1114">
        <f t="shared" si="93"/>
        <v>0</v>
      </c>
      <c r="N245" s="1114">
        <f t="shared" si="90"/>
        <v>0</v>
      </c>
      <c r="O245" s="1100">
        <f t="shared" si="91"/>
        <v>0</v>
      </c>
      <c r="P245" s="1008">
        <f t="shared" si="92"/>
        <v>0</v>
      </c>
    </row>
    <row r="246" spans="1:16" outlineLevel="1" x14ac:dyDescent="0.25">
      <c r="A246" s="978">
        <f t="shared" si="85"/>
        <v>0</v>
      </c>
      <c r="B246" s="1091" t="str">
        <f t="shared" si="85"/>
        <v>(i) Submitted to MERC</v>
      </c>
      <c r="C246" s="978">
        <f t="shared" si="85"/>
        <v>0</v>
      </c>
      <c r="D246" s="1009" t="str">
        <f t="shared" si="85"/>
        <v>-</v>
      </c>
      <c r="E246" s="1107">
        <f t="shared" si="85"/>
        <v>0</v>
      </c>
      <c r="F246" s="1115">
        <f t="shared" si="86"/>
        <v>0</v>
      </c>
      <c r="G246" s="1115">
        <f t="shared" si="87"/>
        <v>0</v>
      </c>
      <c r="H246" s="1115">
        <f t="shared" si="88"/>
        <v>0</v>
      </c>
      <c r="I246" s="1099">
        <v>0</v>
      </c>
      <c r="J246" s="1099">
        <v>0</v>
      </c>
      <c r="K246" s="1115"/>
      <c r="L246" s="1115"/>
      <c r="M246" s="1115">
        <f t="shared" si="93"/>
        <v>0</v>
      </c>
      <c r="N246" s="1115">
        <f t="shared" si="90"/>
        <v>0</v>
      </c>
      <c r="O246" s="1100">
        <f t="shared" si="91"/>
        <v>0</v>
      </c>
      <c r="P246" s="1008">
        <f t="shared" si="92"/>
        <v>0</v>
      </c>
    </row>
    <row r="247" spans="1:16" outlineLevel="1" x14ac:dyDescent="0.25">
      <c r="A247" s="978">
        <f t="shared" si="85"/>
        <v>0</v>
      </c>
      <c r="B247" s="1091">
        <f t="shared" si="85"/>
        <v>0</v>
      </c>
      <c r="C247" s="978">
        <f t="shared" si="85"/>
        <v>0</v>
      </c>
      <c r="D247" s="1009" t="str">
        <f t="shared" si="85"/>
        <v>-</v>
      </c>
      <c r="E247" s="1107">
        <f t="shared" si="85"/>
        <v>0</v>
      </c>
      <c r="F247" s="1115">
        <f t="shared" si="86"/>
        <v>0</v>
      </c>
      <c r="G247" s="1115">
        <f t="shared" si="87"/>
        <v>0</v>
      </c>
      <c r="H247" s="1115">
        <f t="shared" si="88"/>
        <v>0</v>
      </c>
      <c r="I247" s="1099">
        <v>0</v>
      </c>
      <c r="J247" s="1099">
        <v>0</v>
      </c>
      <c r="K247" s="1115"/>
      <c r="L247" s="1115"/>
      <c r="M247" s="1115">
        <f t="shared" si="93"/>
        <v>0</v>
      </c>
      <c r="N247" s="1115">
        <f t="shared" si="90"/>
        <v>0</v>
      </c>
      <c r="O247" s="1100">
        <f t="shared" si="91"/>
        <v>0</v>
      </c>
      <c r="P247" s="1008">
        <f t="shared" si="92"/>
        <v>0</v>
      </c>
    </row>
    <row r="248" spans="1:16" outlineLevel="1" x14ac:dyDescent="0.25">
      <c r="A248" s="978">
        <f t="shared" si="85"/>
        <v>0</v>
      </c>
      <c r="B248" s="1091" t="str">
        <f t="shared" si="85"/>
        <v>(ii) Yet to be submitted to MERC</v>
      </c>
      <c r="C248" s="1096">
        <f t="shared" si="85"/>
        <v>0</v>
      </c>
      <c r="D248" s="1097" t="str">
        <f t="shared" si="85"/>
        <v>-</v>
      </c>
      <c r="E248" s="1098">
        <f t="shared" si="85"/>
        <v>0</v>
      </c>
      <c r="F248" s="1116">
        <f t="shared" si="86"/>
        <v>0</v>
      </c>
      <c r="G248" s="1116">
        <f t="shared" si="87"/>
        <v>0</v>
      </c>
      <c r="H248" s="1116">
        <f t="shared" si="88"/>
        <v>0</v>
      </c>
      <c r="I248" s="1099">
        <v>0</v>
      </c>
      <c r="J248" s="1099">
        <v>0</v>
      </c>
      <c r="K248" s="1116"/>
      <c r="L248" s="1116"/>
      <c r="M248" s="1116">
        <f t="shared" si="93"/>
        <v>0</v>
      </c>
      <c r="N248" s="1116">
        <f t="shared" si="90"/>
        <v>0</v>
      </c>
      <c r="O248" s="1100">
        <f t="shared" si="91"/>
        <v>0</v>
      </c>
      <c r="P248" s="1008">
        <f t="shared" si="92"/>
        <v>0</v>
      </c>
    </row>
    <row r="249" spans="1:16" outlineLevel="1" x14ac:dyDescent="0.25">
      <c r="A249" s="982">
        <f t="shared" si="85"/>
        <v>1</v>
      </c>
      <c r="B249" s="983" t="str">
        <f t="shared" si="85"/>
        <v>DPR-5</v>
      </c>
      <c r="C249" s="1103" t="str">
        <f t="shared" si="85"/>
        <v>(ii) Yet to be submitted to MERC</v>
      </c>
      <c r="D249" s="1009" t="str">
        <f t="shared" si="85"/>
        <v>-</v>
      </c>
      <c r="E249" s="1104">
        <f t="shared" si="85"/>
        <v>0</v>
      </c>
      <c r="F249" s="1114">
        <f t="shared" si="86"/>
        <v>0</v>
      </c>
      <c r="G249" s="1114">
        <f t="shared" si="87"/>
        <v>0</v>
      </c>
      <c r="H249" s="1114">
        <f t="shared" si="88"/>
        <v>0</v>
      </c>
      <c r="I249" s="1099">
        <v>0</v>
      </c>
      <c r="J249" s="1099">
        <v>0</v>
      </c>
      <c r="K249" s="1114"/>
      <c r="L249" s="1114"/>
      <c r="M249" s="1114">
        <f t="shared" si="93"/>
        <v>0</v>
      </c>
      <c r="N249" s="1114">
        <f t="shared" si="90"/>
        <v>0</v>
      </c>
      <c r="O249" s="1100">
        <f t="shared" si="91"/>
        <v>0</v>
      </c>
      <c r="P249" s="1008">
        <f t="shared" si="92"/>
        <v>0</v>
      </c>
    </row>
    <row r="250" spans="1:16" outlineLevel="1" x14ac:dyDescent="0.25">
      <c r="A250" s="992">
        <f t="shared" ref="A250:E260" si="94">A218</f>
        <v>1.6</v>
      </c>
      <c r="B250" s="993" t="str">
        <f t="shared" si="94"/>
        <v>Supply,Errection &amp; Commissioning of DigitalGoverner at Bhira HPS</v>
      </c>
      <c r="C250" s="1103">
        <f t="shared" si="94"/>
        <v>0</v>
      </c>
      <c r="D250" s="1009" t="str">
        <f t="shared" si="94"/>
        <v>-</v>
      </c>
      <c r="E250" s="1104">
        <f t="shared" si="94"/>
        <v>0</v>
      </c>
      <c r="F250" s="1114">
        <f t="shared" si="86"/>
        <v>6.74</v>
      </c>
      <c r="G250" s="1114">
        <f t="shared" si="87"/>
        <v>6.74</v>
      </c>
      <c r="H250" s="1114">
        <f t="shared" si="88"/>
        <v>0</v>
      </c>
      <c r="I250" s="1099">
        <v>0</v>
      </c>
      <c r="J250" s="1099">
        <v>0</v>
      </c>
      <c r="K250" s="1114"/>
      <c r="L250" s="1114"/>
      <c r="M250" s="1114">
        <f t="shared" si="93"/>
        <v>0</v>
      </c>
      <c r="N250" s="1114">
        <f t="shared" si="90"/>
        <v>0</v>
      </c>
      <c r="O250" s="1100">
        <f t="shared" si="91"/>
        <v>0</v>
      </c>
      <c r="P250" s="1008">
        <f t="shared" si="92"/>
        <v>0</v>
      </c>
    </row>
    <row r="251" spans="1:16" outlineLevel="1" x14ac:dyDescent="0.25">
      <c r="A251" s="982">
        <f t="shared" si="94"/>
        <v>2</v>
      </c>
      <c r="B251" s="983" t="str">
        <f t="shared" si="94"/>
        <v>DPR-6</v>
      </c>
      <c r="C251" s="1103">
        <f t="shared" si="94"/>
        <v>0</v>
      </c>
      <c r="D251" s="1009" t="str">
        <f t="shared" si="94"/>
        <v>-</v>
      </c>
      <c r="E251" s="1104">
        <f t="shared" si="94"/>
        <v>0</v>
      </c>
      <c r="F251" s="1114">
        <f t="shared" si="86"/>
        <v>0</v>
      </c>
      <c r="G251" s="1114">
        <f t="shared" si="87"/>
        <v>0</v>
      </c>
      <c r="H251" s="1114">
        <f t="shared" si="88"/>
        <v>0</v>
      </c>
      <c r="I251" s="1099">
        <v>0</v>
      </c>
      <c r="J251" s="1099">
        <v>0</v>
      </c>
      <c r="K251" s="1114"/>
      <c r="L251" s="1114"/>
      <c r="M251" s="1114">
        <f t="shared" si="93"/>
        <v>0</v>
      </c>
      <c r="N251" s="1114">
        <f t="shared" si="90"/>
        <v>0</v>
      </c>
      <c r="O251" s="1100">
        <f t="shared" si="91"/>
        <v>0</v>
      </c>
      <c r="P251" s="1008">
        <f t="shared" si="92"/>
        <v>0</v>
      </c>
    </row>
    <row r="252" spans="1:16" outlineLevel="1" x14ac:dyDescent="0.25">
      <c r="A252" s="992">
        <f t="shared" si="94"/>
        <v>2.1</v>
      </c>
      <c r="B252" s="993" t="str">
        <f t="shared" si="94"/>
        <v>Auto sequencer for Bhira HPS unit 1 &amp; 2</v>
      </c>
      <c r="C252" s="1103">
        <f t="shared" si="94"/>
        <v>0</v>
      </c>
      <c r="D252" s="1009" t="str">
        <f t="shared" si="94"/>
        <v>-</v>
      </c>
      <c r="E252" s="1104">
        <f t="shared" si="94"/>
        <v>0</v>
      </c>
      <c r="F252" s="1114">
        <f t="shared" si="86"/>
        <v>2</v>
      </c>
      <c r="G252" s="1114">
        <f t="shared" si="87"/>
        <v>2</v>
      </c>
      <c r="H252" s="1114">
        <f t="shared" si="88"/>
        <v>0</v>
      </c>
      <c r="I252" s="1099">
        <v>0</v>
      </c>
      <c r="J252" s="1099">
        <v>0</v>
      </c>
      <c r="K252" s="1114"/>
      <c r="L252" s="1114"/>
      <c r="M252" s="1114">
        <f t="shared" si="93"/>
        <v>0</v>
      </c>
      <c r="N252" s="1114">
        <f t="shared" si="90"/>
        <v>0</v>
      </c>
      <c r="O252" s="1100">
        <f t="shared" si="91"/>
        <v>0</v>
      </c>
      <c r="P252" s="1008">
        <f t="shared" si="92"/>
        <v>0</v>
      </c>
    </row>
    <row r="253" spans="1:16" outlineLevel="1" x14ac:dyDescent="0.25">
      <c r="A253" s="999">
        <f t="shared" si="94"/>
        <v>3</v>
      </c>
      <c r="B253" s="983" t="str">
        <f t="shared" si="94"/>
        <v>DPR-7</v>
      </c>
      <c r="C253" s="1103">
        <f t="shared" si="94"/>
        <v>0</v>
      </c>
      <c r="D253" s="1009" t="str">
        <f t="shared" si="94"/>
        <v>-</v>
      </c>
      <c r="E253" s="1104">
        <f t="shared" si="94"/>
        <v>0</v>
      </c>
      <c r="F253" s="1114">
        <f t="shared" si="86"/>
        <v>0</v>
      </c>
      <c r="G253" s="1114">
        <f t="shared" si="87"/>
        <v>0</v>
      </c>
      <c r="H253" s="1114">
        <f t="shared" si="88"/>
        <v>0</v>
      </c>
      <c r="I253" s="1099">
        <v>0</v>
      </c>
      <c r="J253" s="1099">
        <v>0</v>
      </c>
      <c r="K253" s="1114"/>
      <c r="L253" s="1114"/>
      <c r="M253" s="1114">
        <f t="shared" si="93"/>
        <v>0</v>
      </c>
      <c r="N253" s="1114">
        <f t="shared" si="90"/>
        <v>0</v>
      </c>
      <c r="O253" s="1100">
        <f t="shared" si="91"/>
        <v>0</v>
      </c>
      <c r="P253" s="1008">
        <f t="shared" si="92"/>
        <v>0</v>
      </c>
    </row>
    <row r="254" spans="1:16" outlineLevel="1" x14ac:dyDescent="0.25">
      <c r="A254" s="992">
        <f t="shared" si="94"/>
        <v>3.1</v>
      </c>
      <c r="B254" s="993" t="str">
        <f t="shared" si="94"/>
        <v>Generator Transformer at Bira HPS</v>
      </c>
      <c r="C254" s="1103">
        <f t="shared" si="94"/>
        <v>0</v>
      </c>
      <c r="D254" s="1009" t="str">
        <f t="shared" si="94"/>
        <v>-</v>
      </c>
      <c r="E254" s="1104">
        <f t="shared" si="94"/>
        <v>0</v>
      </c>
      <c r="F254" s="1114">
        <f t="shared" si="86"/>
        <v>16.66</v>
      </c>
      <c r="G254" s="1114">
        <f t="shared" si="87"/>
        <v>16.66</v>
      </c>
      <c r="H254" s="1114">
        <f t="shared" si="88"/>
        <v>0</v>
      </c>
      <c r="I254" s="1099">
        <v>0</v>
      </c>
      <c r="J254" s="1099">
        <v>0</v>
      </c>
      <c r="K254" s="1114"/>
      <c r="L254" s="1114"/>
      <c r="M254" s="1114">
        <f t="shared" si="93"/>
        <v>0</v>
      </c>
      <c r="N254" s="1114">
        <f t="shared" si="90"/>
        <v>0</v>
      </c>
      <c r="O254" s="1100">
        <f t="shared" si="91"/>
        <v>0</v>
      </c>
      <c r="P254" s="1008">
        <f t="shared" si="92"/>
        <v>0</v>
      </c>
    </row>
    <row r="255" spans="1:16" outlineLevel="1" x14ac:dyDescent="0.25">
      <c r="A255" s="1103">
        <f t="shared" si="94"/>
        <v>0</v>
      </c>
      <c r="B255" s="1108">
        <f t="shared" si="94"/>
        <v>0</v>
      </c>
      <c r="C255" s="1103">
        <f t="shared" si="94"/>
        <v>0</v>
      </c>
      <c r="D255" s="1009" t="str">
        <f t="shared" si="94"/>
        <v>-</v>
      </c>
      <c r="E255" s="1104">
        <f t="shared" si="94"/>
        <v>0</v>
      </c>
      <c r="F255" s="1114">
        <f t="shared" si="86"/>
        <v>0</v>
      </c>
      <c r="G255" s="1114">
        <f t="shared" si="87"/>
        <v>0</v>
      </c>
      <c r="H255" s="1114">
        <f t="shared" si="88"/>
        <v>0</v>
      </c>
      <c r="I255" s="1099">
        <v>0</v>
      </c>
      <c r="J255" s="1099">
        <v>0</v>
      </c>
      <c r="K255" s="1114"/>
      <c r="L255" s="1114"/>
      <c r="M255" s="1114">
        <f t="shared" si="93"/>
        <v>0</v>
      </c>
      <c r="N255" s="1114">
        <f t="shared" si="90"/>
        <v>0</v>
      </c>
      <c r="O255" s="1100">
        <f t="shared" si="91"/>
        <v>0</v>
      </c>
      <c r="P255" s="1008">
        <f t="shared" si="92"/>
        <v>0</v>
      </c>
    </row>
    <row r="256" spans="1:16" outlineLevel="1" x14ac:dyDescent="0.25">
      <c r="A256" s="978">
        <f t="shared" si="94"/>
        <v>0</v>
      </c>
      <c r="B256" s="981">
        <f t="shared" si="94"/>
        <v>0</v>
      </c>
      <c r="C256" s="1103">
        <f t="shared" si="94"/>
        <v>0</v>
      </c>
      <c r="D256" s="1009" t="str">
        <f t="shared" si="94"/>
        <v>-</v>
      </c>
      <c r="E256" s="1104">
        <f t="shared" si="94"/>
        <v>0</v>
      </c>
      <c r="F256" s="1114">
        <f t="shared" si="86"/>
        <v>0</v>
      </c>
      <c r="G256" s="1114">
        <f t="shared" si="87"/>
        <v>0</v>
      </c>
      <c r="H256" s="1114">
        <f t="shared" si="88"/>
        <v>0</v>
      </c>
      <c r="I256" s="1099">
        <v>0</v>
      </c>
      <c r="J256" s="1099">
        <v>0</v>
      </c>
      <c r="K256" s="1114"/>
      <c r="L256" s="1114"/>
      <c r="M256" s="1114">
        <f t="shared" si="93"/>
        <v>0</v>
      </c>
      <c r="N256" s="1114">
        <f t="shared" si="90"/>
        <v>0</v>
      </c>
      <c r="O256" s="1100">
        <f t="shared" si="91"/>
        <v>0</v>
      </c>
      <c r="P256" s="1008">
        <f t="shared" si="92"/>
        <v>0</v>
      </c>
    </row>
    <row r="257" spans="1:14" outlineLevel="1" x14ac:dyDescent="0.25">
      <c r="A257" s="978">
        <f t="shared" si="94"/>
        <v>0</v>
      </c>
      <c r="B257" s="956" t="str">
        <f t="shared" si="94"/>
        <v>B) Non-DPR Schemes</v>
      </c>
      <c r="C257" s="978">
        <f t="shared" si="94"/>
        <v>0</v>
      </c>
      <c r="D257" s="1009" t="str">
        <f t="shared" si="94"/>
        <v>-</v>
      </c>
      <c r="E257" s="1107">
        <f t="shared" si="94"/>
        <v>0</v>
      </c>
      <c r="F257" s="1115">
        <f>F225+I225</f>
        <v>0</v>
      </c>
      <c r="G257" s="1115">
        <f>G225+M225</f>
        <v>0</v>
      </c>
      <c r="H257" s="1114">
        <f t="shared" si="88"/>
        <v>0</v>
      </c>
      <c r="I257" s="1099">
        <v>0</v>
      </c>
      <c r="J257" s="1099">
        <v>0</v>
      </c>
      <c r="K257" s="1115"/>
      <c r="L257" s="1115"/>
      <c r="M257" s="1115">
        <f t="shared" ref="M257:M260" si="95">SUM(J257:L257)</f>
        <v>0</v>
      </c>
      <c r="N257" s="1115">
        <f t="shared" si="90"/>
        <v>0</v>
      </c>
    </row>
    <row r="258" spans="1:14" outlineLevel="1" x14ac:dyDescent="0.25">
      <c r="A258" s="1103">
        <f t="shared" si="94"/>
        <v>1</v>
      </c>
      <c r="B258" s="1109" t="str">
        <f t="shared" si="94"/>
        <v>Furniture &amp; Fixture General Asset</v>
      </c>
      <c r="C258" s="1103" t="str">
        <f t="shared" si="94"/>
        <v>N.A.</v>
      </c>
      <c r="D258" s="1009" t="str">
        <f t="shared" si="94"/>
        <v>-</v>
      </c>
      <c r="E258" s="1104">
        <f t="shared" si="94"/>
        <v>0</v>
      </c>
      <c r="F258" s="1114">
        <f>F226+I226</f>
        <v>0</v>
      </c>
      <c r="G258" s="1114">
        <f>G226+M226</f>
        <v>0</v>
      </c>
      <c r="H258" s="1114">
        <f t="shared" si="88"/>
        <v>0</v>
      </c>
      <c r="I258" s="1099">
        <v>0</v>
      </c>
      <c r="J258" s="1099">
        <v>0</v>
      </c>
      <c r="K258" s="1114"/>
      <c r="L258" s="1114"/>
      <c r="M258" s="1114">
        <f t="shared" si="95"/>
        <v>0</v>
      </c>
      <c r="N258" s="1114">
        <f t="shared" si="90"/>
        <v>0</v>
      </c>
    </row>
    <row r="259" spans="1:14" outlineLevel="1" x14ac:dyDescent="0.25">
      <c r="A259" s="1103">
        <f t="shared" si="94"/>
        <v>2</v>
      </c>
      <c r="B259" s="1109" t="str">
        <f t="shared" si="94"/>
        <v>Electrical General Asset</v>
      </c>
      <c r="C259" s="1103" t="str">
        <f t="shared" si="94"/>
        <v>N.A.</v>
      </c>
      <c r="D259" s="1009" t="str">
        <f t="shared" si="94"/>
        <v>-</v>
      </c>
      <c r="E259" s="1104">
        <f t="shared" si="94"/>
        <v>0</v>
      </c>
      <c r="F259" s="1114">
        <f>F227+I227</f>
        <v>0.22600161699999999</v>
      </c>
      <c r="G259" s="1114">
        <f>G227+M227</f>
        <v>0.22600161699999999</v>
      </c>
      <c r="H259" s="1114">
        <f t="shared" si="88"/>
        <v>0</v>
      </c>
      <c r="I259" s="1099">
        <v>0</v>
      </c>
      <c r="J259" s="1099">
        <v>0</v>
      </c>
      <c r="K259" s="1114"/>
      <c r="L259" s="1114"/>
      <c r="M259" s="1114">
        <f t="shared" si="95"/>
        <v>0</v>
      </c>
      <c r="N259" s="1114">
        <f t="shared" si="90"/>
        <v>0</v>
      </c>
    </row>
    <row r="260" spans="1:14" ht="15" outlineLevel="1" thickBot="1" x14ac:dyDescent="0.3">
      <c r="A260" s="1103">
        <f t="shared" si="94"/>
        <v>3</v>
      </c>
      <c r="B260" s="1109" t="str">
        <f t="shared" si="94"/>
        <v>Electronics General Asset</v>
      </c>
      <c r="C260" s="1103" t="str">
        <f t="shared" si="94"/>
        <v>N.A.</v>
      </c>
      <c r="D260" s="1009" t="str">
        <f t="shared" si="94"/>
        <v>-</v>
      </c>
      <c r="E260" s="1104">
        <f t="shared" si="94"/>
        <v>0</v>
      </c>
      <c r="F260" s="1114">
        <f>F228+I228</f>
        <v>4.1721675999999999E-2</v>
      </c>
      <c r="G260" s="1114">
        <f>G228+M228</f>
        <v>4.1721675999999999E-2</v>
      </c>
      <c r="H260" s="1114">
        <f t="shared" si="88"/>
        <v>0</v>
      </c>
      <c r="I260" s="1099">
        <v>0</v>
      </c>
      <c r="J260" s="1099">
        <v>0</v>
      </c>
      <c r="K260" s="1114"/>
      <c r="L260" s="1114"/>
      <c r="M260" s="1114">
        <f t="shared" si="95"/>
        <v>0</v>
      </c>
      <c r="N260" s="1114">
        <f t="shared" si="90"/>
        <v>0</v>
      </c>
    </row>
    <row r="261" spans="1:14" ht="15" thickBot="1" x14ac:dyDescent="0.3">
      <c r="A261" s="1010"/>
      <c r="B261" s="1011" t="str">
        <f>B229</f>
        <v>Total</v>
      </c>
      <c r="C261" s="1012"/>
      <c r="D261" s="1013"/>
      <c r="E261" s="1110"/>
      <c r="F261" s="1111">
        <f t="shared" ref="F261:N261" si="96">SUM(F234:F260)</f>
        <v>27.045245224000006</v>
      </c>
      <c r="G261" s="1111">
        <f t="shared" si="96"/>
        <v>26.877685224000004</v>
      </c>
      <c r="H261" s="1111">
        <f t="shared" si="96"/>
        <v>0.16755999999999999</v>
      </c>
      <c r="I261" s="1111">
        <f t="shared" si="96"/>
        <v>0</v>
      </c>
      <c r="J261" s="1111">
        <f t="shared" si="96"/>
        <v>0</v>
      </c>
      <c r="K261" s="1111">
        <f t="shared" si="96"/>
        <v>0</v>
      </c>
      <c r="L261" s="1111">
        <f t="shared" si="96"/>
        <v>0</v>
      </c>
      <c r="M261" s="1111">
        <f t="shared" si="96"/>
        <v>0</v>
      </c>
      <c r="N261" s="1111">
        <f t="shared" si="96"/>
        <v>0.16755999999999999</v>
      </c>
    </row>
  </sheetData>
  <mergeCells count="11">
    <mergeCell ref="F4:F6"/>
    <mergeCell ref="A4:A6"/>
    <mergeCell ref="B4:B6"/>
    <mergeCell ref="C4:C6"/>
    <mergeCell ref="D4:D6"/>
    <mergeCell ref="E4:E6"/>
    <mergeCell ref="G4:G6"/>
    <mergeCell ref="H4:H6"/>
    <mergeCell ref="I4:I6"/>
    <mergeCell ref="J4:M5"/>
    <mergeCell ref="N4:N6"/>
  </mergeCells>
  <conditionalFormatting sqref="C15:C17 C19:C21 C47:C49 C51:C53">
    <cfRule type="containsText" dxfId="121" priority="119" operator="containsText" text="DPR not submitted">
      <formula>NOT(ISERROR(SEARCH("DPR not submitted",C15)))</formula>
    </cfRule>
    <cfRule type="containsText" dxfId="120" priority="120" operator="containsText" text="Yet to be approved">
      <formula>NOT(ISERROR(SEARCH("Yet to be approved",C15)))</formula>
    </cfRule>
  </conditionalFormatting>
  <conditionalFormatting sqref="C11:C13">
    <cfRule type="containsText" dxfId="119" priority="121" operator="containsText" text="DPR not submitted">
      <formula>NOT(ISERROR(SEARCH("DPR not submitted",C11)))</formula>
    </cfRule>
    <cfRule type="containsText" dxfId="118" priority="122" operator="containsText" text="Yet to be approved">
      <formula>NOT(ISERROR(SEARCH("Yet to be approved",C11)))</formula>
    </cfRule>
  </conditionalFormatting>
  <conditionalFormatting sqref="C34:C36">
    <cfRule type="containsText" dxfId="117" priority="117" operator="containsText" text="DPR not submitted">
      <formula>NOT(ISERROR(SEARCH("DPR not submitted",C34)))</formula>
    </cfRule>
    <cfRule type="containsText" dxfId="116" priority="118" operator="containsText" text="Yet to be approved">
      <formula>NOT(ISERROR(SEARCH("Yet to be approved",C34)))</formula>
    </cfRule>
  </conditionalFormatting>
  <conditionalFormatting sqref="C56">
    <cfRule type="containsText" dxfId="115" priority="115" operator="containsText" text="DPR not submitted">
      <formula>NOT(ISERROR(SEARCH("DPR not submitted",C56)))</formula>
    </cfRule>
    <cfRule type="containsText" dxfId="114" priority="116" operator="containsText" text="Yet to be approved">
      <formula>NOT(ISERROR(SEARCH("Yet to be approved",C56)))</formula>
    </cfRule>
  </conditionalFormatting>
  <conditionalFormatting sqref="C57:C64">
    <cfRule type="containsText" dxfId="113" priority="111" operator="containsText" text="DPR not submitted">
      <formula>NOT(ISERROR(SEARCH("DPR not submitted",C57)))</formula>
    </cfRule>
    <cfRule type="containsText" dxfId="112" priority="112" operator="containsText" text="Yet to be approved">
      <formula>NOT(ISERROR(SEARCH("Yet to be approved",C57)))</formula>
    </cfRule>
  </conditionalFormatting>
  <conditionalFormatting sqref="C43:C45">
    <cfRule type="containsText" dxfId="111" priority="113" operator="containsText" text="DPR not submitted">
      <formula>NOT(ISERROR(SEARCH("DPR not submitted",C43)))</formula>
    </cfRule>
    <cfRule type="containsText" dxfId="110" priority="114" operator="containsText" text="Yet to be approved">
      <formula>NOT(ISERROR(SEARCH("Yet to be approved",C43)))</formula>
    </cfRule>
  </conditionalFormatting>
  <conditionalFormatting sqref="C18">
    <cfRule type="containsText" dxfId="109" priority="103" operator="containsText" text="DPR not submitted">
      <formula>NOT(ISERROR(SEARCH("DPR not submitted",C18)))</formula>
    </cfRule>
    <cfRule type="containsText" dxfId="108" priority="104" operator="containsText" text="Yet to be approved">
      <formula>NOT(ISERROR(SEARCH("Yet to be approved",C18)))</formula>
    </cfRule>
  </conditionalFormatting>
  <conditionalFormatting sqref="C66:C68">
    <cfRule type="containsText" dxfId="107" priority="109" operator="containsText" text="DPR not submitted">
      <formula>NOT(ISERROR(SEARCH("DPR not submitted",C66)))</formula>
    </cfRule>
    <cfRule type="containsText" dxfId="106" priority="110" operator="containsText" text="Yet to be approved">
      <formula>NOT(ISERROR(SEARCH("Yet to be approved",C66)))</formula>
    </cfRule>
  </conditionalFormatting>
  <conditionalFormatting sqref="C10">
    <cfRule type="containsText" dxfId="105" priority="107" operator="containsText" text="DPR not submitted">
      <formula>NOT(ISERROR(SEARCH("DPR not submitted",C10)))</formula>
    </cfRule>
    <cfRule type="containsText" dxfId="104" priority="108" operator="containsText" text="Yet to be approved">
      <formula>NOT(ISERROR(SEARCH("Yet to be approved",C10)))</formula>
    </cfRule>
  </conditionalFormatting>
  <conditionalFormatting sqref="C14">
    <cfRule type="containsText" dxfId="103" priority="105" operator="containsText" text="DPR not submitted">
      <formula>NOT(ISERROR(SEARCH("DPR not submitted",C14)))</formula>
    </cfRule>
    <cfRule type="containsText" dxfId="102" priority="106" operator="containsText" text="Yet to be approved">
      <formula>NOT(ISERROR(SEARCH("Yet to be approved",C14)))</formula>
    </cfRule>
  </conditionalFormatting>
  <conditionalFormatting sqref="C46">
    <cfRule type="containsText" dxfId="101" priority="99" operator="containsText" text="DPR not submitted">
      <formula>NOT(ISERROR(SEARCH("DPR not submitted",C46)))</formula>
    </cfRule>
    <cfRule type="containsText" dxfId="100" priority="100" operator="containsText" text="Yet to be approved">
      <formula>NOT(ISERROR(SEARCH("Yet to be approved",C46)))</formula>
    </cfRule>
  </conditionalFormatting>
  <conditionalFormatting sqref="C50">
    <cfRule type="containsText" dxfId="99" priority="97" operator="containsText" text="DPR not submitted">
      <formula>NOT(ISERROR(SEARCH("DPR not submitted",C50)))</formula>
    </cfRule>
    <cfRule type="containsText" dxfId="98" priority="98" operator="containsText" text="Yet to be approved">
      <formula>NOT(ISERROR(SEARCH("Yet to be approved",C50)))</formula>
    </cfRule>
  </conditionalFormatting>
  <conditionalFormatting sqref="C42">
    <cfRule type="containsText" dxfId="97" priority="101" operator="containsText" text="DPR not submitted">
      <formula>NOT(ISERROR(SEARCH("DPR not submitted",C42)))</formula>
    </cfRule>
    <cfRule type="containsText" dxfId="96" priority="102" operator="containsText" text="Yet to be approved">
      <formula>NOT(ISERROR(SEARCH("Yet to be approved",C42)))</formula>
    </cfRule>
  </conditionalFormatting>
  <conditionalFormatting sqref="C98:C100">
    <cfRule type="containsText" dxfId="95" priority="87" operator="containsText" text="DPR not submitted">
      <formula>NOT(ISERROR(SEARCH("DPR not submitted",C98)))</formula>
    </cfRule>
    <cfRule type="containsText" dxfId="94" priority="88" operator="containsText" text="Yet to be approved">
      <formula>NOT(ISERROR(SEARCH("Yet to be approved",C98)))</formula>
    </cfRule>
  </conditionalFormatting>
  <conditionalFormatting sqref="C79:C81 C83:C85">
    <cfRule type="containsText" dxfId="93" priority="95" operator="containsText" text="DPR not submitted">
      <formula>NOT(ISERROR(SEARCH("DPR not submitted",C79)))</formula>
    </cfRule>
    <cfRule type="containsText" dxfId="92" priority="96" operator="containsText" text="Yet to be approved">
      <formula>NOT(ISERROR(SEARCH("Yet to be approved",C79)))</formula>
    </cfRule>
  </conditionalFormatting>
  <conditionalFormatting sqref="C88">
    <cfRule type="containsText" dxfId="91" priority="93" operator="containsText" text="DPR not submitted">
      <formula>NOT(ISERROR(SEARCH("DPR not submitted",C88)))</formula>
    </cfRule>
    <cfRule type="containsText" dxfId="90" priority="94" operator="containsText" text="Yet to be approved">
      <formula>NOT(ISERROR(SEARCH("Yet to be approved",C88)))</formula>
    </cfRule>
  </conditionalFormatting>
  <conditionalFormatting sqref="C75:C77">
    <cfRule type="containsText" dxfId="89" priority="91" operator="containsText" text="DPR not submitted">
      <formula>NOT(ISERROR(SEARCH("DPR not submitted",C75)))</formula>
    </cfRule>
    <cfRule type="containsText" dxfId="88" priority="92" operator="containsText" text="Yet to be approved">
      <formula>NOT(ISERROR(SEARCH("Yet to be approved",C75)))</formula>
    </cfRule>
  </conditionalFormatting>
  <conditionalFormatting sqref="C89:C96">
    <cfRule type="containsText" dxfId="87" priority="89" operator="containsText" text="DPR not submitted">
      <formula>NOT(ISERROR(SEARCH("DPR not submitted",C89)))</formula>
    </cfRule>
    <cfRule type="containsText" dxfId="86" priority="90" operator="containsText" text="Yet to be approved">
      <formula>NOT(ISERROR(SEARCH("Yet to be approved",C89)))</formula>
    </cfRule>
  </conditionalFormatting>
  <conditionalFormatting sqref="C74">
    <cfRule type="containsText" dxfId="85" priority="85" operator="containsText" text="DPR not submitted">
      <formula>NOT(ISERROR(SEARCH("DPR not submitted",C74)))</formula>
    </cfRule>
    <cfRule type="containsText" dxfId="84" priority="86" operator="containsText" text="Yet to be approved">
      <formula>NOT(ISERROR(SEARCH("Yet to be approved",C74)))</formula>
    </cfRule>
  </conditionalFormatting>
  <conditionalFormatting sqref="C78">
    <cfRule type="containsText" dxfId="83" priority="83" operator="containsText" text="DPR not submitted">
      <formula>NOT(ISERROR(SEARCH("DPR not submitted",C78)))</formula>
    </cfRule>
    <cfRule type="containsText" dxfId="82" priority="84" operator="containsText" text="Yet to be approved">
      <formula>NOT(ISERROR(SEARCH("Yet to be approved",C78)))</formula>
    </cfRule>
  </conditionalFormatting>
  <conditionalFormatting sqref="C82">
    <cfRule type="containsText" dxfId="81" priority="81" operator="containsText" text="DPR not submitted">
      <formula>NOT(ISERROR(SEARCH("DPR not submitted",C82)))</formula>
    </cfRule>
    <cfRule type="containsText" dxfId="80" priority="82" operator="containsText" text="Yet to be approved">
      <formula>NOT(ISERROR(SEARCH("Yet to be approved",C82)))</formula>
    </cfRule>
  </conditionalFormatting>
  <conditionalFormatting sqref="C111:C113 C115:C117">
    <cfRule type="containsText" dxfId="79" priority="79" operator="containsText" text="DPR not submitted">
      <formula>NOT(ISERROR(SEARCH("DPR not submitted",C111)))</formula>
    </cfRule>
    <cfRule type="containsText" dxfId="78" priority="80" operator="containsText" text="Yet to be approved">
      <formula>NOT(ISERROR(SEARCH("Yet to be approved",C111)))</formula>
    </cfRule>
  </conditionalFormatting>
  <conditionalFormatting sqref="C120">
    <cfRule type="containsText" dxfId="77" priority="77" operator="containsText" text="DPR not submitted">
      <formula>NOT(ISERROR(SEARCH("DPR not submitted",C120)))</formula>
    </cfRule>
    <cfRule type="containsText" dxfId="76" priority="78" operator="containsText" text="Yet to be approved">
      <formula>NOT(ISERROR(SEARCH("Yet to be approved",C120)))</formula>
    </cfRule>
  </conditionalFormatting>
  <conditionalFormatting sqref="C130:C132">
    <cfRule type="containsText" dxfId="75" priority="71" operator="containsText" text="DPR not submitted">
      <formula>NOT(ISERROR(SEARCH("DPR not submitted",C130)))</formula>
    </cfRule>
    <cfRule type="containsText" dxfId="74" priority="72" operator="containsText" text="Yet to be approved">
      <formula>NOT(ISERROR(SEARCH("Yet to be approved",C130)))</formula>
    </cfRule>
  </conditionalFormatting>
  <conditionalFormatting sqref="C106">
    <cfRule type="containsText" dxfId="73" priority="69" operator="containsText" text="DPR not submitted">
      <formula>NOT(ISERROR(SEARCH("DPR not submitted",C106)))</formula>
    </cfRule>
    <cfRule type="containsText" dxfId="72" priority="70" operator="containsText" text="Yet to be approved">
      <formula>NOT(ISERROR(SEARCH("Yet to be approved",C106)))</formula>
    </cfRule>
  </conditionalFormatting>
  <conditionalFormatting sqref="C110">
    <cfRule type="containsText" dxfId="71" priority="67" operator="containsText" text="DPR not submitted">
      <formula>NOT(ISERROR(SEARCH("DPR not submitted",C110)))</formula>
    </cfRule>
    <cfRule type="containsText" dxfId="70" priority="68" operator="containsText" text="Yet to be approved">
      <formula>NOT(ISERROR(SEARCH("Yet to be approved",C110)))</formula>
    </cfRule>
  </conditionalFormatting>
  <conditionalFormatting sqref="C121:C128">
    <cfRule type="containsText" dxfId="69" priority="73" operator="containsText" text="DPR not submitted">
      <formula>NOT(ISERROR(SEARCH("DPR not submitted",C121)))</formula>
    </cfRule>
    <cfRule type="containsText" dxfId="68" priority="74" operator="containsText" text="Yet to be approved">
      <formula>NOT(ISERROR(SEARCH("Yet to be approved",C121)))</formula>
    </cfRule>
  </conditionalFormatting>
  <conditionalFormatting sqref="C107:C109">
    <cfRule type="containsText" dxfId="67" priority="75" operator="containsText" text="DPR not submitted">
      <formula>NOT(ISERROR(SEARCH("DPR not submitted",C107)))</formula>
    </cfRule>
    <cfRule type="containsText" dxfId="66" priority="76" operator="containsText" text="Yet to be approved">
      <formula>NOT(ISERROR(SEARCH("Yet to be approved",C107)))</formula>
    </cfRule>
  </conditionalFormatting>
  <conditionalFormatting sqref="C114">
    <cfRule type="containsText" dxfId="65" priority="65" operator="containsText" text="DPR not submitted">
      <formula>NOT(ISERROR(SEARCH("DPR not submitted",C114)))</formula>
    </cfRule>
    <cfRule type="containsText" dxfId="64" priority="66" operator="containsText" text="Yet to be approved">
      <formula>NOT(ISERROR(SEARCH("Yet to be approved",C114)))</formula>
    </cfRule>
  </conditionalFormatting>
  <conditionalFormatting sqref="C143:C145 C147:C149">
    <cfRule type="containsText" dxfId="63" priority="63" operator="containsText" text="DPR not submitted">
      <formula>NOT(ISERROR(SEARCH("DPR not submitted",C143)))</formula>
    </cfRule>
    <cfRule type="containsText" dxfId="62" priority="64" operator="containsText" text="Yet to be approved">
      <formula>NOT(ISERROR(SEARCH("Yet to be approved",C143)))</formula>
    </cfRule>
  </conditionalFormatting>
  <conditionalFormatting sqref="C152">
    <cfRule type="containsText" dxfId="61" priority="61" operator="containsText" text="DPR not submitted">
      <formula>NOT(ISERROR(SEARCH("DPR not submitted",C152)))</formula>
    </cfRule>
    <cfRule type="containsText" dxfId="60" priority="62" operator="containsText" text="Yet to be approved">
      <formula>NOT(ISERROR(SEARCH("Yet to be approved",C152)))</formula>
    </cfRule>
  </conditionalFormatting>
  <conditionalFormatting sqref="C153:C160">
    <cfRule type="containsText" dxfId="59" priority="57" operator="containsText" text="DPR not submitted">
      <formula>NOT(ISERROR(SEARCH("DPR not submitted",C153)))</formula>
    </cfRule>
    <cfRule type="containsText" dxfId="58" priority="58" operator="containsText" text="Yet to be approved">
      <formula>NOT(ISERROR(SEARCH("Yet to be approved",C153)))</formula>
    </cfRule>
  </conditionalFormatting>
  <conditionalFormatting sqref="C139:C141">
    <cfRule type="containsText" dxfId="57" priority="59" operator="containsText" text="DPR not submitted">
      <formula>NOT(ISERROR(SEARCH("DPR not submitted",C139)))</formula>
    </cfRule>
    <cfRule type="containsText" dxfId="56" priority="60" operator="containsText" text="Yet to be approved">
      <formula>NOT(ISERROR(SEARCH("Yet to be approved",C139)))</formula>
    </cfRule>
  </conditionalFormatting>
  <conditionalFormatting sqref="C162:C164">
    <cfRule type="containsText" dxfId="55" priority="55" operator="containsText" text="DPR not submitted">
      <formula>NOT(ISERROR(SEARCH("DPR not submitted",C162)))</formula>
    </cfRule>
    <cfRule type="containsText" dxfId="54" priority="56" operator="containsText" text="Yet to be approved">
      <formula>NOT(ISERROR(SEARCH("Yet to be approved",C162)))</formula>
    </cfRule>
  </conditionalFormatting>
  <conditionalFormatting sqref="C138">
    <cfRule type="containsText" dxfId="53" priority="53" operator="containsText" text="DPR not submitted">
      <formula>NOT(ISERROR(SEARCH("DPR not submitted",C138)))</formula>
    </cfRule>
    <cfRule type="containsText" dxfId="52" priority="54" operator="containsText" text="Yet to be approved">
      <formula>NOT(ISERROR(SEARCH("Yet to be approved",C138)))</formula>
    </cfRule>
  </conditionalFormatting>
  <conditionalFormatting sqref="C142">
    <cfRule type="containsText" dxfId="51" priority="51" operator="containsText" text="DPR not submitted">
      <formula>NOT(ISERROR(SEARCH("DPR not submitted",C142)))</formula>
    </cfRule>
    <cfRule type="containsText" dxfId="50" priority="52" operator="containsText" text="Yet to be approved">
      <formula>NOT(ISERROR(SEARCH("Yet to be approved",C142)))</formula>
    </cfRule>
  </conditionalFormatting>
  <conditionalFormatting sqref="C146">
    <cfRule type="containsText" dxfId="49" priority="49" operator="containsText" text="DPR not submitted">
      <formula>NOT(ISERROR(SEARCH("DPR not submitted",C146)))</formula>
    </cfRule>
    <cfRule type="containsText" dxfId="48" priority="50" operator="containsText" text="Yet to be approved">
      <formula>NOT(ISERROR(SEARCH("Yet to be approved",C146)))</formula>
    </cfRule>
  </conditionalFormatting>
  <conditionalFormatting sqref="C175:C177 C179:C181">
    <cfRule type="containsText" dxfId="47" priority="47" operator="containsText" text="DPR not submitted">
      <formula>NOT(ISERROR(SEARCH("DPR not submitted",C175)))</formula>
    </cfRule>
    <cfRule type="containsText" dxfId="46" priority="48" operator="containsText" text="Yet to be approved">
      <formula>NOT(ISERROR(SEARCH("Yet to be approved",C175)))</formula>
    </cfRule>
  </conditionalFormatting>
  <conditionalFormatting sqref="C184">
    <cfRule type="containsText" dxfId="45" priority="45" operator="containsText" text="DPR not submitted">
      <formula>NOT(ISERROR(SEARCH("DPR not submitted",C184)))</formula>
    </cfRule>
    <cfRule type="containsText" dxfId="44" priority="46" operator="containsText" text="Yet to be approved">
      <formula>NOT(ISERROR(SEARCH("Yet to be approved",C184)))</formula>
    </cfRule>
  </conditionalFormatting>
  <conditionalFormatting sqref="C185:C192">
    <cfRule type="containsText" dxfId="43" priority="41" operator="containsText" text="DPR not submitted">
      <formula>NOT(ISERROR(SEARCH("DPR not submitted",C185)))</formula>
    </cfRule>
    <cfRule type="containsText" dxfId="42" priority="42" operator="containsText" text="Yet to be approved">
      <formula>NOT(ISERROR(SEARCH("Yet to be approved",C185)))</formula>
    </cfRule>
  </conditionalFormatting>
  <conditionalFormatting sqref="C171:C173">
    <cfRule type="containsText" dxfId="41" priority="43" operator="containsText" text="DPR not submitted">
      <formula>NOT(ISERROR(SEARCH("DPR not submitted",C171)))</formula>
    </cfRule>
    <cfRule type="containsText" dxfId="40" priority="44" operator="containsText" text="Yet to be approved">
      <formula>NOT(ISERROR(SEARCH("Yet to be approved",C171)))</formula>
    </cfRule>
  </conditionalFormatting>
  <conditionalFormatting sqref="C194:C196">
    <cfRule type="containsText" dxfId="39" priority="39" operator="containsText" text="DPR not submitted">
      <formula>NOT(ISERROR(SEARCH("DPR not submitted",C194)))</formula>
    </cfRule>
    <cfRule type="containsText" dxfId="38" priority="40" operator="containsText" text="Yet to be approved">
      <formula>NOT(ISERROR(SEARCH("Yet to be approved",C194)))</formula>
    </cfRule>
  </conditionalFormatting>
  <conditionalFormatting sqref="C170">
    <cfRule type="containsText" dxfId="37" priority="37" operator="containsText" text="DPR not submitted">
      <formula>NOT(ISERROR(SEARCH("DPR not submitted",C170)))</formula>
    </cfRule>
    <cfRule type="containsText" dxfId="36" priority="38" operator="containsText" text="Yet to be approved">
      <formula>NOT(ISERROR(SEARCH("Yet to be approved",C170)))</formula>
    </cfRule>
  </conditionalFormatting>
  <conditionalFormatting sqref="C174">
    <cfRule type="containsText" dxfId="35" priority="35" operator="containsText" text="DPR not submitted">
      <formula>NOT(ISERROR(SEARCH("DPR not submitted",C174)))</formula>
    </cfRule>
    <cfRule type="containsText" dxfId="34" priority="36" operator="containsText" text="Yet to be approved">
      <formula>NOT(ISERROR(SEARCH("Yet to be approved",C174)))</formula>
    </cfRule>
  </conditionalFormatting>
  <conditionalFormatting sqref="C178">
    <cfRule type="containsText" dxfId="33" priority="33" operator="containsText" text="DPR not submitted">
      <formula>NOT(ISERROR(SEARCH("DPR not submitted",C178)))</formula>
    </cfRule>
    <cfRule type="containsText" dxfId="32" priority="34" operator="containsText" text="Yet to be approved">
      <formula>NOT(ISERROR(SEARCH("Yet to be approved",C178)))</formula>
    </cfRule>
  </conditionalFormatting>
  <conditionalFormatting sqref="C207:C209 C211:C213">
    <cfRule type="containsText" dxfId="31" priority="31" operator="containsText" text="DPR not submitted">
      <formula>NOT(ISERROR(SEARCH("DPR not submitted",C207)))</formula>
    </cfRule>
    <cfRule type="containsText" dxfId="30" priority="32" operator="containsText" text="Yet to be approved">
      <formula>NOT(ISERROR(SEARCH("Yet to be approved",C207)))</formula>
    </cfRule>
  </conditionalFormatting>
  <conditionalFormatting sqref="C216">
    <cfRule type="containsText" dxfId="29" priority="29" operator="containsText" text="DPR not submitted">
      <formula>NOT(ISERROR(SEARCH("DPR not submitted",C216)))</formula>
    </cfRule>
    <cfRule type="containsText" dxfId="28" priority="30" operator="containsText" text="Yet to be approved">
      <formula>NOT(ISERROR(SEARCH("Yet to be approved",C216)))</formula>
    </cfRule>
  </conditionalFormatting>
  <conditionalFormatting sqref="C217:C224">
    <cfRule type="containsText" dxfId="27" priority="25" operator="containsText" text="DPR not submitted">
      <formula>NOT(ISERROR(SEARCH("DPR not submitted",C217)))</formula>
    </cfRule>
    <cfRule type="containsText" dxfId="26" priority="26" operator="containsText" text="Yet to be approved">
      <formula>NOT(ISERROR(SEARCH("Yet to be approved",C217)))</formula>
    </cfRule>
  </conditionalFormatting>
  <conditionalFormatting sqref="C203:C205">
    <cfRule type="containsText" dxfId="25" priority="27" operator="containsText" text="DPR not submitted">
      <formula>NOT(ISERROR(SEARCH("DPR not submitted",C203)))</formula>
    </cfRule>
    <cfRule type="containsText" dxfId="24" priority="28" operator="containsText" text="Yet to be approved">
      <formula>NOT(ISERROR(SEARCH("Yet to be approved",C203)))</formula>
    </cfRule>
  </conditionalFormatting>
  <conditionalFormatting sqref="C226:C228">
    <cfRule type="containsText" dxfId="23" priority="23" operator="containsText" text="DPR not submitted">
      <formula>NOT(ISERROR(SEARCH("DPR not submitted",C226)))</formula>
    </cfRule>
    <cfRule type="containsText" dxfId="22" priority="24" operator="containsText" text="Yet to be approved">
      <formula>NOT(ISERROR(SEARCH("Yet to be approved",C226)))</formula>
    </cfRule>
  </conditionalFormatting>
  <conditionalFormatting sqref="C202">
    <cfRule type="containsText" dxfId="21" priority="21" operator="containsText" text="DPR not submitted">
      <formula>NOT(ISERROR(SEARCH("DPR not submitted",C202)))</formula>
    </cfRule>
    <cfRule type="containsText" dxfId="20" priority="22" operator="containsText" text="Yet to be approved">
      <formula>NOT(ISERROR(SEARCH("Yet to be approved",C202)))</formula>
    </cfRule>
  </conditionalFormatting>
  <conditionalFormatting sqref="C206">
    <cfRule type="containsText" dxfId="19" priority="19" operator="containsText" text="DPR not submitted">
      <formula>NOT(ISERROR(SEARCH("DPR not submitted",C206)))</formula>
    </cfRule>
    <cfRule type="containsText" dxfId="18" priority="20" operator="containsText" text="Yet to be approved">
      <formula>NOT(ISERROR(SEARCH("Yet to be approved",C206)))</formula>
    </cfRule>
  </conditionalFormatting>
  <conditionalFormatting sqref="C210">
    <cfRule type="containsText" dxfId="17" priority="17" operator="containsText" text="DPR not submitted">
      <formula>NOT(ISERROR(SEARCH("DPR not submitted",C210)))</formula>
    </cfRule>
    <cfRule type="containsText" dxfId="16" priority="18" operator="containsText" text="Yet to be approved">
      <formula>NOT(ISERROR(SEARCH("Yet to be approved",C210)))</formula>
    </cfRule>
  </conditionalFormatting>
  <conditionalFormatting sqref="C239:C241 C243:C245">
    <cfRule type="containsText" dxfId="15" priority="15" operator="containsText" text="DPR not submitted">
      <formula>NOT(ISERROR(SEARCH("DPR not submitted",C239)))</formula>
    </cfRule>
    <cfRule type="containsText" dxfId="14" priority="16" operator="containsText" text="Yet to be approved">
      <formula>NOT(ISERROR(SEARCH("Yet to be approved",C239)))</formula>
    </cfRule>
  </conditionalFormatting>
  <conditionalFormatting sqref="C248">
    <cfRule type="containsText" dxfId="13" priority="13" operator="containsText" text="DPR not submitted">
      <formula>NOT(ISERROR(SEARCH("DPR not submitted",C248)))</formula>
    </cfRule>
    <cfRule type="containsText" dxfId="12" priority="14" operator="containsText" text="Yet to be approved">
      <formula>NOT(ISERROR(SEARCH("Yet to be approved",C248)))</formula>
    </cfRule>
  </conditionalFormatting>
  <conditionalFormatting sqref="C249:C256">
    <cfRule type="containsText" dxfId="11" priority="9" operator="containsText" text="DPR not submitted">
      <formula>NOT(ISERROR(SEARCH("DPR not submitted",C249)))</formula>
    </cfRule>
    <cfRule type="containsText" dxfId="10" priority="10" operator="containsText" text="Yet to be approved">
      <formula>NOT(ISERROR(SEARCH("Yet to be approved",C249)))</formula>
    </cfRule>
  </conditionalFormatting>
  <conditionalFormatting sqref="C235:C237">
    <cfRule type="containsText" dxfId="9" priority="11" operator="containsText" text="DPR not submitted">
      <formula>NOT(ISERROR(SEARCH("DPR not submitted",C235)))</formula>
    </cfRule>
    <cfRule type="containsText" dxfId="8" priority="12" operator="containsText" text="Yet to be approved">
      <formula>NOT(ISERROR(SEARCH("Yet to be approved",C235)))</formula>
    </cfRule>
  </conditionalFormatting>
  <conditionalFormatting sqref="C258:C260">
    <cfRule type="containsText" dxfId="7" priority="7" operator="containsText" text="DPR not submitted">
      <formula>NOT(ISERROR(SEARCH("DPR not submitted",C258)))</formula>
    </cfRule>
    <cfRule type="containsText" dxfId="6" priority="8" operator="containsText" text="Yet to be approved">
      <formula>NOT(ISERROR(SEARCH("Yet to be approved",C258)))</formula>
    </cfRule>
  </conditionalFormatting>
  <conditionalFormatting sqref="C234">
    <cfRule type="containsText" dxfId="5" priority="5" operator="containsText" text="DPR not submitted">
      <formula>NOT(ISERROR(SEARCH("DPR not submitted",C234)))</formula>
    </cfRule>
    <cfRule type="containsText" dxfId="4" priority="6" operator="containsText" text="Yet to be approved">
      <formula>NOT(ISERROR(SEARCH("Yet to be approved",C234)))</formula>
    </cfRule>
  </conditionalFormatting>
  <conditionalFormatting sqref="C238">
    <cfRule type="containsText" dxfId="3" priority="3" operator="containsText" text="DPR not submitted">
      <formula>NOT(ISERROR(SEARCH("DPR not submitted",C238)))</formula>
    </cfRule>
    <cfRule type="containsText" dxfId="2" priority="4" operator="containsText" text="Yet to be approved">
      <formula>NOT(ISERROR(SEARCH("Yet to be approved",C238)))</formula>
    </cfRule>
  </conditionalFormatting>
  <conditionalFormatting sqref="C242">
    <cfRule type="containsText" dxfId="1" priority="1" operator="containsText" text="DPR not submitted">
      <formula>NOT(ISERROR(SEARCH("DPR not submitted",C242)))</formula>
    </cfRule>
    <cfRule type="containsText" dxfId="0" priority="2" operator="containsText" text="Yet to be approved">
      <formula>NOT(ISERROR(SEARCH("Yet to be approved",C242)))</formula>
    </cfRule>
  </conditionalFormatting>
  <printOptions horizontalCentered="1"/>
  <pageMargins left="0.19685039370078741" right="0" top="0.4" bottom="0.23622047244094491" header="0.23622047244094491" footer="0.23622047244094491"/>
  <pageSetup paperSize="9" scale="60" pageOrder="overThenDown" orientation="landscape" r:id="rId1"/>
  <headerFooter alignWithMargins="0">
    <oddHeader>&amp;F</oddHeader>
  </headerFooter>
  <rowBreaks count="5" manualBreakCount="5">
    <brk id="37" max="13" man="1"/>
    <brk id="69" max="13" man="1"/>
    <brk id="101" max="13" man="1"/>
    <brk id="133" max="13" man="1"/>
    <brk id="16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6"/>
  <sheetViews>
    <sheetView showGridLines="0" view="pageBreakPreview" zoomScale="80" zoomScaleNormal="80" zoomScaleSheetLayoutView="80" workbookViewId="0">
      <pane xSplit="3" ySplit="9" topLeftCell="D18" activePane="bottomRight" state="frozen"/>
      <selection pane="topRight" activeCell="D1" sqref="D1"/>
      <selection pane="bottomLeft" activeCell="A10" sqref="A10"/>
      <selection pane="bottomRight" activeCell="G31" sqref="G31"/>
    </sheetView>
  </sheetViews>
  <sheetFormatPr defaultColWidth="9.36328125" defaultRowHeight="14" x14ac:dyDescent="0.25"/>
  <cols>
    <col min="1" max="1" width="10.54296875" style="13" bestFit="1" customWidth="1"/>
    <col min="2" max="2" width="6.36328125" style="13" customWidth="1"/>
    <col min="3" max="3" width="33.36328125" style="13" customWidth="1"/>
    <col min="4" max="13" width="12.54296875" style="13" customWidth="1"/>
    <col min="14" max="14" width="14.6328125" style="13" customWidth="1"/>
    <col min="15" max="15" width="14" style="13" bestFit="1" customWidth="1"/>
    <col min="16" max="16" width="13" style="13" customWidth="1"/>
    <col min="17" max="17" width="15.54296875" style="13" customWidth="1"/>
    <col min="18" max="19" width="15.6328125" style="13" customWidth="1"/>
    <col min="20" max="23" width="16.36328125" style="13" customWidth="1"/>
    <col min="24" max="24" width="15.6328125" style="13" customWidth="1"/>
    <col min="25" max="26" width="9.36328125" style="13"/>
    <col min="27" max="28" width="13.90625" style="13" bestFit="1" customWidth="1"/>
    <col min="29" max="29" width="11.26953125" style="13" bestFit="1" customWidth="1"/>
    <col min="30" max="16384" width="9.36328125" style="13"/>
  </cols>
  <sheetData>
    <row r="2" spans="1:29" x14ac:dyDescent="0.25">
      <c r="B2" s="1249" t="str">
        <f>Index!B2</f>
        <v xml:space="preserve">      Maharashtra State Power Generation Company Ltd.</v>
      </c>
      <c r="C2" s="1250"/>
      <c r="D2" s="1250"/>
      <c r="E2" s="1250"/>
      <c r="F2" s="1250"/>
      <c r="G2" s="1250"/>
      <c r="H2" s="1250"/>
      <c r="I2" s="1250"/>
      <c r="J2" s="1250"/>
      <c r="K2" s="1250"/>
      <c r="L2" s="1250"/>
      <c r="M2" s="1250"/>
      <c r="N2" s="1250"/>
      <c r="O2" s="1250"/>
      <c r="P2" s="1250"/>
      <c r="Q2" s="1250"/>
      <c r="R2" s="1250"/>
      <c r="S2" s="1250"/>
      <c r="T2" s="1250"/>
      <c r="U2" s="1250"/>
      <c r="V2" s="1250"/>
      <c r="W2" s="1250"/>
      <c r="X2" s="1250"/>
    </row>
    <row r="3" spans="1:29" s="5" customFormat="1" x14ac:dyDescent="0.3">
      <c r="B3" s="1251" t="str">
        <f>Index!B3</f>
        <v>MYT Petition Formats for Bhira</v>
      </c>
      <c r="C3" s="1250"/>
      <c r="D3" s="1250"/>
      <c r="E3" s="1250"/>
      <c r="F3" s="1250"/>
      <c r="G3" s="1250"/>
      <c r="H3" s="1250"/>
      <c r="I3" s="1250"/>
      <c r="J3" s="1250"/>
      <c r="K3" s="1250"/>
      <c r="L3" s="1250"/>
      <c r="M3" s="1250"/>
      <c r="N3" s="1250"/>
      <c r="O3" s="1250"/>
      <c r="P3" s="1250"/>
      <c r="Q3" s="1250"/>
      <c r="R3" s="1250"/>
      <c r="S3" s="1250"/>
      <c r="T3" s="1250"/>
      <c r="U3" s="1250"/>
      <c r="V3" s="1250"/>
      <c r="W3" s="1250"/>
      <c r="X3" s="1250"/>
    </row>
    <row r="4" spans="1:29" s="5" customFormat="1" x14ac:dyDescent="0.3">
      <c r="B4" s="1251" t="s">
        <v>78</v>
      </c>
      <c r="C4" s="1250"/>
      <c r="D4" s="1250"/>
      <c r="E4" s="1250"/>
      <c r="F4" s="1250"/>
      <c r="G4" s="1250"/>
      <c r="H4" s="1250"/>
      <c r="I4" s="1250"/>
      <c r="J4" s="1250"/>
      <c r="K4" s="1250"/>
      <c r="L4" s="1250"/>
      <c r="M4" s="1250"/>
      <c r="N4" s="1250"/>
      <c r="O4" s="1250"/>
      <c r="P4" s="1250"/>
      <c r="Q4" s="1250"/>
      <c r="R4" s="1250"/>
      <c r="S4" s="1250"/>
      <c r="T4" s="1250"/>
      <c r="U4" s="1250"/>
      <c r="V4" s="1250"/>
      <c r="W4" s="1250"/>
      <c r="X4" s="1250"/>
    </row>
    <row r="6" spans="1:29" x14ac:dyDescent="0.25">
      <c r="X6" s="13" t="s">
        <v>447</v>
      </c>
    </row>
    <row r="7" spans="1:29" ht="12.75" customHeight="1" x14ac:dyDescent="0.25">
      <c r="B7" s="1252" t="s">
        <v>343</v>
      </c>
      <c r="C7" s="1255" t="s">
        <v>37</v>
      </c>
      <c r="D7" s="1255" t="s">
        <v>5</v>
      </c>
      <c r="E7" s="1259" t="s">
        <v>519</v>
      </c>
      <c r="F7" s="1260"/>
      <c r="G7" s="1260"/>
      <c r="H7" s="1261"/>
      <c r="I7" s="1259" t="s">
        <v>520</v>
      </c>
      <c r="J7" s="1260"/>
      <c r="K7" s="1260"/>
      <c r="L7" s="1261"/>
      <c r="M7" s="1259" t="s">
        <v>521</v>
      </c>
      <c r="N7" s="1260"/>
      <c r="O7" s="1260"/>
      <c r="P7" s="1260"/>
      <c r="Q7" s="1260"/>
      <c r="R7" s="1261"/>
      <c r="S7" s="1257" t="s">
        <v>1402</v>
      </c>
      <c r="T7" s="1257"/>
      <c r="U7" s="1257"/>
      <c r="V7" s="1257"/>
      <c r="W7" s="1257"/>
      <c r="X7" s="1257" t="s">
        <v>27</v>
      </c>
    </row>
    <row r="8" spans="1:29" ht="28" x14ac:dyDescent="0.25">
      <c r="B8" s="1253"/>
      <c r="C8" s="1255"/>
      <c r="D8" s="1255"/>
      <c r="E8" s="946" t="s">
        <v>986</v>
      </c>
      <c r="F8" s="946" t="s">
        <v>930</v>
      </c>
      <c r="G8" s="946" t="s">
        <v>79</v>
      </c>
      <c r="H8" s="946" t="s">
        <v>459</v>
      </c>
      <c r="I8" s="946" t="s">
        <v>986</v>
      </c>
      <c r="J8" s="946" t="s">
        <v>930</v>
      </c>
      <c r="K8" s="946" t="s">
        <v>79</v>
      </c>
      <c r="L8" s="946" t="s">
        <v>459</v>
      </c>
      <c r="M8" s="946" t="s">
        <v>986</v>
      </c>
      <c r="N8" s="946" t="s">
        <v>930</v>
      </c>
      <c r="O8" s="946" t="s">
        <v>449</v>
      </c>
      <c r="P8" s="946" t="s">
        <v>455</v>
      </c>
      <c r="Q8" s="946" t="s">
        <v>80</v>
      </c>
      <c r="R8" s="946" t="s">
        <v>460</v>
      </c>
      <c r="S8" s="946" t="s">
        <v>934</v>
      </c>
      <c r="T8" s="946" t="s">
        <v>935</v>
      </c>
      <c r="U8" s="946" t="s">
        <v>939</v>
      </c>
      <c r="V8" s="946" t="s">
        <v>936</v>
      </c>
      <c r="W8" s="946" t="s">
        <v>938</v>
      </c>
      <c r="X8" s="1257"/>
    </row>
    <row r="9" spans="1:29" x14ac:dyDescent="0.25">
      <c r="B9" s="1254"/>
      <c r="C9" s="1256"/>
      <c r="D9" s="1256"/>
      <c r="E9" s="946" t="s">
        <v>81</v>
      </c>
      <c r="F9" s="946" t="s">
        <v>82</v>
      </c>
      <c r="G9" s="946" t="s">
        <v>1477</v>
      </c>
      <c r="H9" s="946" t="s">
        <v>1478</v>
      </c>
      <c r="I9" s="946" t="s">
        <v>1430</v>
      </c>
      <c r="J9" s="946" t="s">
        <v>522</v>
      </c>
      <c r="K9" s="946" t="s">
        <v>415</v>
      </c>
      <c r="L9" s="946" t="s">
        <v>1479</v>
      </c>
      <c r="M9" s="946" t="s">
        <v>603</v>
      </c>
      <c r="N9" s="946" t="s">
        <v>670</v>
      </c>
      <c r="O9" s="946" t="s">
        <v>604</v>
      </c>
      <c r="P9" s="946" t="s">
        <v>605</v>
      </c>
      <c r="Q9" s="946" t="s">
        <v>1480</v>
      </c>
      <c r="R9" s="946" t="s">
        <v>1481</v>
      </c>
      <c r="S9" s="946" t="s">
        <v>21</v>
      </c>
      <c r="T9" s="946" t="s">
        <v>21</v>
      </c>
      <c r="U9" s="946" t="s">
        <v>21</v>
      </c>
      <c r="V9" s="946" t="s">
        <v>21</v>
      </c>
      <c r="W9" s="946" t="s">
        <v>21</v>
      </c>
      <c r="X9" s="1258"/>
    </row>
    <row r="10" spans="1:29" x14ac:dyDescent="0.25">
      <c r="B10" s="23"/>
      <c r="C10" s="23"/>
      <c r="D10" s="130"/>
      <c r="E10" s="130"/>
      <c r="F10" s="130"/>
      <c r="G10" s="130"/>
      <c r="H10" s="130"/>
      <c r="I10" s="130"/>
      <c r="J10" s="130"/>
      <c r="K10" s="130"/>
      <c r="L10" s="130"/>
      <c r="M10" s="130"/>
      <c r="N10" s="130"/>
      <c r="O10" s="23"/>
      <c r="P10" s="23"/>
      <c r="Q10" s="23"/>
      <c r="R10" s="23"/>
      <c r="S10" s="23"/>
      <c r="T10" s="23"/>
      <c r="U10" s="23"/>
      <c r="V10" s="23"/>
      <c r="W10" s="23"/>
      <c r="X10" s="23"/>
    </row>
    <row r="11" spans="1:29" s="362" customFormat="1" x14ac:dyDescent="0.25">
      <c r="B11" s="277">
        <v>1</v>
      </c>
      <c r="C11" s="121" t="s">
        <v>83</v>
      </c>
      <c r="D11" s="131" t="s">
        <v>56</v>
      </c>
      <c r="E11" s="581"/>
      <c r="F11" s="352">
        <f>'F2.2'!E119</f>
        <v>0</v>
      </c>
      <c r="G11" s="352">
        <f>'F2.2'!F119</f>
        <v>0</v>
      </c>
      <c r="H11" s="352">
        <f>G11-F11</f>
        <v>0</v>
      </c>
      <c r="I11" s="581"/>
      <c r="J11" s="352">
        <f>'F2.2'!H119</f>
        <v>0</v>
      </c>
      <c r="K11" s="352">
        <f>'F2.2'!I119</f>
        <v>0</v>
      </c>
      <c r="L11" s="352">
        <f>K11-J11</f>
        <v>0</v>
      </c>
      <c r="M11" s="581"/>
      <c r="N11" s="352">
        <f>'F2.2'!K119</f>
        <v>0</v>
      </c>
      <c r="O11" s="352">
        <f>'F2.2'!L119</f>
        <v>0</v>
      </c>
      <c r="P11" s="352">
        <f>'F2.2'!M119</f>
        <v>0</v>
      </c>
      <c r="Q11" s="366">
        <f>O11+P11</f>
        <v>0</v>
      </c>
      <c r="R11" s="366">
        <f t="shared" ref="R11:R19" si="0">Q11-N11</f>
        <v>0</v>
      </c>
      <c r="S11" s="366">
        <f>'F2.2'!Q119</f>
        <v>0</v>
      </c>
      <c r="T11" s="366">
        <f>'F2.2'!S119</f>
        <v>0</v>
      </c>
      <c r="U11" s="366">
        <f>'F2.2'!T119</f>
        <v>0</v>
      </c>
      <c r="V11" s="366">
        <f>'F2.2'!U119</f>
        <v>0</v>
      </c>
      <c r="W11" s="366">
        <f>'F2.2'!V119</f>
        <v>0</v>
      </c>
      <c r="X11" s="366"/>
    </row>
    <row r="12" spans="1:29" s="362" customFormat="1" x14ac:dyDescent="0.25">
      <c r="B12" s="277">
        <f>B11+1</f>
        <v>2</v>
      </c>
      <c r="C12" s="23" t="s">
        <v>1433</v>
      </c>
      <c r="D12" s="131"/>
      <c r="E12" s="928"/>
      <c r="F12" s="352"/>
      <c r="G12" s="352"/>
      <c r="H12" s="352"/>
      <c r="I12" s="928"/>
      <c r="J12" s="352"/>
      <c r="K12" s="352"/>
      <c r="L12" s="352"/>
      <c r="M12" s="928"/>
      <c r="N12" s="352"/>
      <c r="O12" s="352"/>
      <c r="P12" s="352"/>
      <c r="Q12" s="366"/>
      <c r="R12" s="366"/>
      <c r="S12" s="366"/>
      <c r="T12" s="366"/>
      <c r="U12" s="366"/>
      <c r="V12" s="366"/>
      <c r="W12" s="366"/>
      <c r="X12" s="366"/>
    </row>
    <row r="13" spans="1:29" s="362" customFormat="1" x14ac:dyDescent="0.25">
      <c r="A13" s="562"/>
      <c r="B13" s="277">
        <f t="shared" ref="B13:B30" si="1">B12+1</f>
        <v>3</v>
      </c>
      <c r="C13" s="121" t="s">
        <v>84</v>
      </c>
      <c r="D13" s="131" t="s">
        <v>40</v>
      </c>
      <c r="E13" s="1061">
        <f>'F3'!$E$17+'F3.1'!D27</f>
        <v>6.1784055406156542</v>
      </c>
      <c r="F13" s="352">
        <f>'F3'!F17+'F3.1'!E27</f>
        <v>6.6412346397811106</v>
      </c>
      <c r="G13" s="352">
        <f>'F3'!G17+'F3.1'!E27</f>
        <v>6.6967285556405463</v>
      </c>
      <c r="H13" s="352">
        <f>G13-F13</f>
        <v>5.5493915859435639E-2</v>
      </c>
      <c r="I13" s="1061">
        <f>'F3'!$I$17+'F3.1'!G27</f>
        <v>6.5226029429587866</v>
      </c>
      <c r="J13" s="352">
        <f>'F3'!J17+'F3.1'!H27</f>
        <v>7.8165330540386009</v>
      </c>
      <c r="K13" s="352">
        <f>'F3'!K17+'F3.1'!H27</f>
        <v>9.7118737447312551</v>
      </c>
      <c r="L13" s="352">
        <f>K13-J13</f>
        <v>1.8953406906926542</v>
      </c>
      <c r="M13" s="1061">
        <f>'F3'!$M$17+'F3.1'!J27</f>
        <v>5.6829301515958477</v>
      </c>
      <c r="N13" s="352">
        <f>'F3'!N17+'F3.1'!I27</f>
        <v>8.1570700262131286</v>
      </c>
      <c r="O13" s="352">
        <f>'F3'!O17+'F3.1'!I27/2</f>
        <v>3.6443069287625662</v>
      </c>
      <c r="P13" s="352">
        <f>'F3'!P17+'F3.1'!I27/2</f>
        <v>3.6443069287625662</v>
      </c>
      <c r="Q13" s="366">
        <f>O13+P13</f>
        <v>7.2886138575251325</v>
      </c>
      <c r="R13" s="366">
        <f t="shared" si="0"/>
        <v>-0.86845616868799613</v>
      </c>
      <c r="S13" s="366">
        <f>'F3'!S17+'F3.1'!P27</f>
        <v>9.0916343948481533</v>
      </c>
      <c r="T13" s="366">
        <f>'F3'!T17+'F3.1'!R27</f>
        <v>9.4877227408623455</v>
      </c>
      <c r="U13" s="366">
        <f>'F3'!U17+'F3.1'!S27</f>
        <v>9.9010671676904742</v>
      </c>
      <c r="V13" s="366">
        <f>'F3'!V17+'F3.1'!T27</f>
        <v>10.332419457928651</v>
      </c>
      <c r="W13" s="366">
        <f>'F3'!W17+'F3.1'!U27</f>
        <v>10.782564146515654</v>
      </c>
      <c r="X13" s="366"/>
      <c r="AA13" s="1075"/>
      <c r="AB13" s="562"/>
      <c r="AC13" s="1076"/>
    </row>
    <row r="14" spans="1:29" s="362" customFormat="1" x14ac:dyDescent="0.25">
      <c r="A14" s="562"/>
      <c r="B14" s="277">
        <f t="shared" si="1"/>
        <v>4</v>
      </c>
      <c r="C14" s="635" t="s">
        <v>988</v>
      </c>
      <c r="D14" s="131"/>
      <c r="E14" s="1061"/>
      <c r="F14" s="1061">
        <f>G14</f>
        <v>6.2009599999999998E-2</v>
      </c>
      <c r="G14" s="375">
        <v>6.2009599999999998E-2</v>
      </c>
      <c r="H14" s="1061">
        <f>G14-F14</f>
        <v>0</v>
      </c>
      <c r="I14" s="1061"/>
      <c r="J14" s="1061">
        <f>K14</f>
        <v>5.4628595200000005E-2</v>
      </c>
      <c r="K14" s="375">
        <v>5.4628595200000005E-2</v>
      </c>
      <c r="L14" s="1061">
        <f t="shared" ref="L14" si="2">K14-J14</f>
        <v>0</v>
      </c>
      <c r="M14" s="1061"/>
      <c r="N14" s="1061">
        <f>Q14</f>
        <v>5.8319097600000001E-2</v>
      </c>
      <c r="O14" s="1061">
        <f>Q14/2</f>
        <v>2.9159548800000001E-2</v>
      </c>
      <c r="P14" s="1061">
        <f>O14</f>
        <v>2.9159548800000001E-2</v>
      </c>
      <c r="Q14" s="1061">
        <f>AVERAGE($K14,$G14)</f>
        <v>5.8319097600000001E-2</v>
      </c>
      <c r="R14" s="1061">
        <f t="shared" si="0"/>
        <v>0</v>
      </c>
      <c r="S14" s="1061">
        <f>AVERAGE(Q14,K14,G14)*(1+'F3.1'!$W$13)</f>
        <v>6.0859841530762737E-2</v>
      </c>
      <c r="T14" s="1061">
        <v>6.3511276126974103E-2</v>
      </c>
      <c r="U14" s="1061">
        <v>6.6278223764974012E-2</v>
      </c>
      <c r="V14" s="1061">
        <v>6.9165716913917943E-2</v>
      </c>
      <c r="W14" s="1061">
        <v>7.2179007288731473E-2</v>
      </c>
      <c r="X14" s="482"/>
      <c r="AA14" s="1075"/>
      <c r="AC14" s="1076"/>
    </row>
    <row r="15" spans="1:29" s="362" customFormat="1" x14ac:dyDescent="0.25">
      <c r="B15" s="277">
        <f t="shared" si="1"/>
        <v>5</v>
      </c>
      <c r="C15" s="635" t="s">
        <v>1442</v>
      </c>
      <c r="D15" s="131"/>
      <c r="E15" s="1061"/>
      <c r="F15" s="1061"/>
      <c r="G15" s="375"/>
      <c r="H15" s="1061"/>
      <c r="I15" s="1061"/>
      <c r="J15" s="1061"/>
      <c r="K15" s="375"/>
      <c r="L15" s="1061"/>
      <c r="M15" s="1061"/>
      <c r="N15" s="1061"/>
      <c r="O15" s="1061"/>
      <c r="P15" s="1061"/>
      <c r="Q15" s="1061"/>
      <c r="R15" s="1061"/>
      <c r="S15" s="1061">
        <v>8.6</v>
      </c>
      <c r="T15" s="1061">
        <v>8.6</v>
      </c>
      <c r="U15" s="1061">
        <v>8.6</v>
      </c>
      <c r="V15" s="1061">
        <v>8.6</v>
      </c>
      <c r="W15" s="1061">
        <v>8.6</v>
      </c>
      <c r="X15" s="482"/>
      <c r="AA15" s="1075"/>
      <c r="AC15" s="1076"/>
    </row>
    <row r="16" spans="1:29" s="362" customFormat="1" ht="37.5" x14ac:dyDescent="0.25">
      <c r="B16" s="277">
        <f t="shared" si="1"/>
        <v>6</v>
      </c>
      <c r="C16" s="1062" t="s">
        <v>1443</v>
      </c>
      <c r="D16" s="131"/>
      <c r="E16" s="1061"/>
      <c r="F16" s="1061"/>
      <c r="G16" s="375"/>
      <c r="H16" s="1061"/>
      <c r="I16" s="1061"/>
      <c r="J16" s="1061"/>
      <c r="K16" s="375"/>
      <c r="L16" s="1061"/>
      <c r="M16" s="1061"/>
      <c r="N16" s="1061"/>
      <c r="O16" s="1061"/>
      <c r="P16" s="1061"/>
      <c r="Q16" s="1061"/>
      <c r="R16" s="1061"/>
      <c r="S16" s="1061">
        <v>0</v>
      </c>
      <c r="T16" s="1061">
        <v>0</v>
      </c>
      <c r="U16" s="1061">
        <v>0</v>
      </c>
      <c r="V16" s="1061">
        <v>0</v>
      </c>
      <c r="W16" s="1061">
        <v>0</v>
      </c>
      <c r="X16" s="482"/>
      <c r="AA16" s="1075"/>
      <c r="AC16" s="1076"/>
    </row>
    <row r="17" spans="1:29" s="362" customFormat="1" x14ac:dyDescent="0.25">
      <c r="A17" s="562"/>
      <c r="B17" s="277">
        <f t="shared" si="1"/>
        <v>7</v>
      </c>
      <c r="C17" s="122" t="s">
        <v>336</v>
      </c>
      <c r="D17" s="131" t="s">
        <v>70</v>
      </c>
      <c r="E17" s="576">
        <v>8.7601707662244468E-2</v>
      </c>
      <c r="F17" s="493">
        <f>G17</f>
        <v>8.0137008316248426E-2</v>
      </c>
      <c r="G17" s="352">
        <f>'F5 (T)'!E85</f>
        <v>8.0137008316248426E-2</v>
      </c>
      <c r="H17" s="352">
        <f t="shared" ref="H17:H29" si="3">G17-F17</f>
        <v>0</v>
      </c>
      <c r="I17" s="576">
        <v>0.1428642658756725</v>
      </c>
      <c r="J17" s="493">
        <f>K17</f>
        <v>8.6277947632363641E-2</v>
      </c>
      <c r="K17" s="383">
        <f>'F5 (T)'!$J$85</f>
        <v>8.6277947632363641E-2</v>
      </c>
      <c r="L17" s="352">
        <f>K17-J17</f>
        <v>0</v>
      </c>
      <c r="M17" s="576">
        <v>0.28013142588445861</v>
      </c>
      <c r="N17" s="493">
        <f>Q17</f>
        <v>0.20691924068980752</v>
      </c>
      <c r="O17" s="366">
        <f>Q17/2</f>
        <v>0.10345962034490376</v>
      </c>
      <c r="P17" s="366">
        <f>O17</f>
        <v>0.10345962034490376</v>
      </c>
      <c r="Q17" s="366">
        <f>'F5 (T)'!$O$85</f>
        <v>0.20691924068980752</v>
      </c>
      <c r="R17" s="366">
        <f t="shared" si="0"/>
        <v>0</v>
      </c>
      <c r="S17" s="366">
        <f>'F5 (T)'!$T$85</f>
        <v>0.28453646919217584</v>
      </c>
      <c r="T17" s="366">
        <f>'F5 (T)'!E112</f>
        <v>0.33194113585884255</v>
      </c>
      <c r="U17" s="366">
        <f>'F5 (T)'!J112</f>
        <v>0.33948821585884253</v>
      </c>
      <c r="V17" s="366">
        <f>'F5 (T)'!O112</f>
        <v>0.77754320335317761</v>
      </c>
      <c r="W17" s="366">
        <f>'F5 (T)'!T112</f>
        <v>1.0118938700198448</v>
      </c>
      <c r="X17" s="366"/>
      <c r="AA17" s="1075"/>
      <c r="AB17" s="562"/>
      <c r="AC17" s="1076"/>
    </row>
    <row r="18" spans="1:29" s="362" customFormat="1" x14ac:dyDescent="0.25">
      <c r="A18" s="562"/>
      <c r="B18" s="277">
        <f t="shared" si="1"/>
        <v>8</v>
      </c>
      <c r="C18" s="122" t="s">
        <v>874</v>
      </c>
      <c r="D18" s="131"/>
      <c r="E18" s="1061">
        <v>2.0742276142540731E-3</v>
      </c>
      <c r="F18" s="493">
        <f t="shared" ref="F18:F19" si="4">G18</f>
        <v>4.4778492764836612E-4</v>
      </c>
      <c r="G18" s="639">
        <v>4.4778492764836612E-4</v>
      </c>
      <c r="H18" s="352">
        <f t="shared" si="3"/>
        <v>0</v>
      </c>
      <c r="I18" s="1061">
        <v>1.9313051348387102E-3</v>
      </c>
      <c r="J18" s="493">
        <f t="shared" ref="J18:J19" si="5">K18</f>
        <v>4.9829797640786545E-4</v>
      </c>
      <c r="K18" s="639">
        <v>4.9829797640786545E-4</v>
      </c>
      <c r="L18" s="352">
        <f>K18-J18</f>
        <v>0</v>
      </c>
      <c r="M18" s="1061">
        <v>1.9581803872503098E-3</v>
      </c>
      <c r="N18" s="493">
        <f t="shared" ref="N18:N19" si="6">Q18</f>
        <v>3.026058807110224E-4</v>
      </c>
      <c r="O18" s="542"/>
      <c r="P18" s="930">
        <v>2.5957243891081163E-4</v>
      </c>
      <c r="Q18" s="930">
        <v>3.026058807110224E-4</v>
      </c>
      <c r="R18" s="366">
        <f t="shared" si="0"/>
        <v>0</v>
      </c>
      <c r="S18" s="1061">
        <v>4.9829797640786545E-4</v>
      </c>
      <c r="T18" s="1061">
        <v>4.9829797640786545E-4</v>
      </c>
      <c r="U18" s="1061">
        <v>4.9829797640786545E-4</v>
      </c>
      <c r="V18" s="1061">
        <v>4.9829797640786545E-4</v>
      </c>
      <c r="W18" s="1061">
        <v>4.9829797640786545E-4</v>
      </c>
      <c r="X18" s="366"/>
      <c r="AA18" s="1075"/>
      <c r="AB18" s="562"/>
      <c r="AC18" s="1076"/>
    </row>
    <row r="19" spans="1:29" s="362" customFormat="1" x14ac:dyDescent="0.25">
      <c r="A19" s="1072"/>
      <c r="B19" s="277">
        <f t="shared" si="1"/>
        <v>9</v>
      </c>
      <c r="C19" s="121" t="s">
        <v>335</v>
      </c>
      <c r="D19" s="131" t="s">
        <v>71</v>
      </c>
      <c r="E19" s="576">
        <v>3.6106799999999998E-4</v>
      </c>
      <c r="F19" s="493">
        <f t="shared" si="4"/>
        <v>5.8801253309787894E-2</v>
      </c>
      <c r="G19" s="352">
        <f>'F6'!$E$25</f>
        <v>5.8801253309787894E-2</v>
      </c>
      <c r="H19" s="352">
        <f t="shared" si="3"/>
        <v>0</v>
      </c>
      <c r="I19" s="576">
        <v>3.6106799999999998E-4</v>
      </c>
      <c r="J19" s="493">
        <f t="shared" si="5"/>
        <v>5.9024072512357299E-2</v>
      </c>
      <c r="K19" s="352">
        <f>'F6'!$H$25</f>
        <v>5.9024072512357299E-2</v>
      </c>
      <c r="L19" s="352">
        <f>K19-J19</f>
        <v>0</v>
      </c>
      <c r="M19" s="576">
        <v>3.6106799999999998E-4</v>
      </c>
      <c r="N19" s="493">
        <f t="shared" si="6"/>
        <v>9.6444143096248727E-2</v>
      </c>
      <c r="O19" s="366">
        <f>Q19/2</f>
        <v>4.8222071548124364E-2</v>
      </c>
      <c r="P19" s="366">
        <f>O19</f>
        <v>4.8222071548124364E-2</v>
      </c>
      <c r="Q19" s="366">
        <f>'F6'!$K$25</f>
        <v>9.6444143096248727E-2</v>
      </c>
      <c r="R19" s="366">
        <f t="shared" si="0"/>
        <v>0</v>
      </c>
      <c r="S19" s="366">
        <f>'F6'!$M$25</f>
        <v>0.19643029093548287</v>
      </c>
      <c r="T19" s="366">
        <f>'F6'!$N$25</f>
        <v>0.24423974401626528</v>
      </c>
      <c r="U19" s="366">
        <f>'F6'!O25</f>
        <v>0.24566827643038103</v>
      </c>
      <c r="V19" s="366">
        <f>'F6'!P25</f>
        <v>0.61355003880311332</v>
      </c>
      <c r="W19" s="366">
        <f>'F6'!Q25</f>
        <v>0.9128115184677954</v>
      </c>
      <c r="X19" s="366"/>
      <c r="AA19" s="1075"/>
      <c r="AB19" s="562"/>
      <c r="AC19" s="1076"/>
    </row>
    <row r="20" spans="1:29" s="362" customFormat="1" x14ac:dyDescent="0.25">
      <c r="A20" s="1072"/>
      <c r="B20" s="277">
        <f t="shared" si="1"/>
        <v>10</v>
      </c>
      <c r="C20" s="23" t="s">
        <v>1434</v>
      </c>
      <c r="D20" s="131"/>
      <c r="E20" s="576"/>
      <c r="F20" s="930">
        <f>G20</f>
        <v>1.8496316191017915E-5</v>
      </c>
      <c r="G20" s="1061">
        <v>1.8496316191017915E-5</v>
      </c>
      <c r="H20" s="1061"/>
      <c r="I20" s="576"/>
      <c r="J20" s="930">
        <f>K20</f>
        <v>2.1727338266833751E-5</v>
      </c>
      <c r="K20" s="1061">
        <v>2.1727338266833751E-5</v>
      </c>
      <c r="L20" s="1061"/>
      <c r="M20" s="576"/>
      <c r="N20" s="1061">
        <f>Q20</f>
        <v>4.189235272381123E-5</v>
      </c>
      <c r="O20" s="1061">
        <v>2.0946176361905615E-5</v>
      </c>
      <c r="P20" s="1061">
        <v>2.0946176361905615E-5</v>
      </c>
      <c r="Q20" s="1061">
        <v>4.189235272381123E-5</v>
      </c>
      <c r="R20" s="1061"/>
      <c r="S20" s="1061">
        <v>8.2211864983063667E-5</v>
      </c>
      <c r="T20" s="1061">
        <v>9.4306470891710134E-5</v>
      </c>
      <c r="U20" s="1061">
        <v>8.8599251239310033E-5</v>
      </c>
      <c r="V20" s="1061">
        <v>2.1576512630089488E-4</v>
      </c>
      <c r="W20" s="1061">
        <v>3.1592560877222647E-4</v>
      </c>
      <c r="X20" s="366"/>
      <c r="AA20" s="1075"/>
      <c r="AC20" s="1076"/>
    </row>
    <row r="21" spans="1:29" s="362" customFormat="1" x14ac:dyDescent="0.25">
      <c r="A21" s="562"/>
      <c r="B21" s="277">
        <f t="shared" si="1"/>
        <v>11</v>
      </c>
      <c r="C21" s="122" t="s">
        <v>86</v>
      </c>
      <c r="D21" s="131" t="s">
        <v>361</v>
      </c>
      <c r="E21" s="493">
        <f>'F2.7'!E17</f>
        <v>0.12906257980594293</v>
      </c>
      <c r="F21" s="493">
        <f>'F2.7'!F17</f>
        <v>0.16459661624630839</v>
      </c>
      <c r="G21" s="493">
        <f>'F2.7'!$F$19</f>
        <v>0.47348495311625605</v>
      </c>
      <c r="H21" s="493">
        <f t="shared" ref="H21" si="7">G21-F21</f>
        <v>0.30888833686994766</v>
      </c>
      <c r="I21" s="493">
        <f>'F2.7'!G17</f>
        <v>8.4949578083257815E-2</v>
      </c>
      <c r="J21" s="493">
        <f>'F2.7'!H17</f>
        <v>0.18237840017954343</v>
      </c>
      <c r="K21" s="493">
        <f>'F2.7'!H19</f>
        <v>0.39060469740979764</v>
      </c>
      <c r="L21" s="493">
        <f t="shared" ref="L21" si="8">K21-J21</f>
        <v>0.20822629723025421</v>
      </c>
      <c r="M21" s="493">
        <f>'F2.7'!I17</f>
        <v>9.5451890926093907E-2</v>
      </c>
      <c r="N21" s="493">
        <f ca="1">'F2.7'!$J$17</f>
        <v>0.20359297705007567</v>
      </c>
      <c r="O21" s="543">
        <f ca="1">Q21/2</f>
        <v>0.10179648852503784</v>
      </c>
      <c r="P21" s="544">
        <f ca="1">O21</f>
        <v>0.10179648852503784</v>
      </c>
      <c r="Q21" s="482">
        <f ca="1">N21</f>
        <v>0.20359297705007567</v>
      </c>
      <c r="R21" s="482">
        <f t="shared" ref="R21" ca="1" si="9">Q21-N21</f>
        <v>0</v>
      </c>
      <c r="S21" s="482">
        <f ca="1">'F2.7'!E36</f>
        <v>0.28921104426022576</v>
      </c>
      <c r="T21" s="482">
        <f ca="1">'F2.7'!F36</f>
        <v>0.30223608482798947</v>
      </c>
      <c r="U21" s="482">
        <f ca="1">'F2.7'!G36</f>
        <v>0.31115603907451739</v>
      </c>
      <c r="V21" s="482">
        <f ca="1">'F2.7'!H36</f>
        <v>0.33651050955262785</v>
      </c>
      <c r="W21" s="482">
        <f ca="1">'F2.7'!I36</f>
        <v>0.36851742170532414</v>
      </c>
      <c r="X21" s="366"/>
      <c r="AA21" s="1075"/>
      <c r="AB21" s="562"/>
      <c r="AC21" s="1076"/>
    </row>
    <row r="22" spans="1:29" s="362" customFormat="1" x14ac:dyDescent="0.25">
      <c r="A22" s="562"/>
      <c r="B22" s="277">
        <f t="shared" si="1"/>
        <v>12</v>
      </c>
      <c r="C22" s="104" t="s">
        <v>1436</v>
      </c>
      <c r="D22" s="131"/>
      <c r="E22" s="493"/>
      <c r="F22" s="493"/>
      <c r="G22" s="493"/>
      <c r="H22" s="493"/>
      <c r="I22" s="493"/>
      <c r="J22" s="493"/>
      <c r="K22" s="493"/>
      <c r="L22" s="493"/>
      <c r="M22" s="493"/>
      <c r="N22" s="493"/>
      <c r="O22" s="934"/>
      <c r="P22" s="544"/>
      <c r="Q22" s="482"/>
      <c r="R22" s="482"/>
      <c r="S22" s="482"/>
      <c r="T22" s="482"/>
      <c r="U22" s="482"/>
      <c r="V22" s="482"/>
      <c r="W22" s="482"/>
      <c r="X22" s="366"/>
      <c r="AA22" s="1075"/>
      <c r="AC22" s="1076"/>
    </row>
    <row r="23" spans="1:29" s="362" customFormat="1" x14ac:dyDescent="0.25">
      <c r="A23" s="562"/>
      <c r="B23" s="277">
        <f t="shared" si="1"/>
        <v>13</v>
      </c>
      <c r="C23" s="122" t="s">
        <v>87</v>
      </c>
      <c r="D23" s="131" t="s">
        <v>76</v>
      </c>
      <c r="E23" s="576">
        <f>'F10'!D27</f>
        <v>0</v>
      </c>
      <c r="F23" s="352">
        <f>G23</f>
        <v>0</v>
      </c>
      <c r="G23" s="352">
        <f>'F10'!E27</f>
        <v>0</v>
      </c>
      <c r="H23" s="352">
        <f t="shared" si="3"/>
        <v>0</v>
      </c>
      <c r="I23" s="352">
        <f>'F10'!G27</f>
        <v>6.6110624246169732E-5</v>
      </c>
      <c r="J23" s="352">
        <f>K23</f>
        <v>1.526E-4</v>
      </c>
      <c r="K23" s="352">
        <f>'F10'!H27</f>
        <v>1.526E-4</v>
      </c>
      <c r="L23" s="352">
        <f>K23-J23</f>
        <v>0</v>
      </c>
      <c r="M23" s="576">
        <f>N23</f>
        <v>0</v>
      </c>
      <c r="N23" s="352">
        <f>'F10'!J27</f>
        <v>0</v>
      </c>
      <c r="O23" s="366">
        <f>'F10'!K27</f>
        <v>0</v>
      </c>
      <c r="P23" s="366">
        <f>'F10'!L27</f>
        <v>0</v>
      </c>
      <c r="Q23" s="366">
        <f t="shared" ref="Q23:Q29" si="10">O23+P23</f>
        <v>0</v>
      </c>
      <c r="R23" s="366">
        <f t="shared" ref="R23:R29" si="11">Q23-N23</f>
        <v>0</v>
      </c>
      <c r="S23" s="366">
        <f>'F10'!O27</f>
        <v>1.526E-4</v>
      </c>
      <c r="T23" s="366">
        <f>'F10'!P27</f>
        <v>1.526E-4</v>
      </c>
      <c r="U23" s="366">
        <f>'F10'!Q27</f>
        <v>1.526E-4</v>
      </c>
      <c r="V23" s="366">
        <f>'F10'!R27</f>
        <v>1.526E-4</v>
      </c>
      <c r="W23" s="366">
        <f>'F10'!S27</f>
        <v>1.526E-4</v>
      </c>
      <c r="X23" s="366"/>
      <c r="AA23" s="1075"/>
      <c r="AC23" s="1076"/>
    </row>
    <row r="24" spans="1:29" s="362" customFormat="1" x14ac:dyDescent="0.25">
      <c r="B24" s="277">
        <f t="shared" si="1"/>
        <v>14</v>
      </c>
      <c r="C24" s="121" t="s">
        <v>88</v>
      </c>
      <c r="D24" s="131" t="s">
        <v>324</v>
      </c>
      <c r="E24" s="576">
        <f>F24</f>
        <v>0</v>
      </c>
      <c r="F24" s="352"/>
      <c r="G24" s="352">
        <f>'F12'!$E$94</f>
        <v>0</v>
      </c>
      <c r="H24" s="352">
        <f>G24-F24</f>
        <v>0</v>
      </c>
      <c r="I24" s="576">
        <f>J24</f>
        <v>0</v>
      </c>
      <c r="J24" s="352"/>
      <c r="K24" s="352">
        <f>'F12'!$F$94</f>
        <v>0</v>
      </c>
      <c r="L24" s="352">
        <f t="shared" ref="L24:L29" si="12">K24-J24</f>
        <v>0</v>
      </c>
      <c r="M24" s="576">
        <f>N24</f>
        <v>0</v>
      </c>
      <c r="N24" s="352"/>
      <c r="O24" s="1247">
        <f>'F12'!$G$94</f>
        <v>0</v>
      </c>
      <c r="P24" s="1248"/>
      <c r="Q24" s="366">
        <f t="shared" si="10"/>
        <v>0</v>
      </c>
      <c r="R24" s="366">
        <f t="shared" si="11"/>
        <v>0</v>
      </c>
      <c r="S24" s="366">
        <f>'F12'!$H$94</f>
        <v>0</v>
      </c>
      <c r="T24" s="366">
        <f>'F12'!$I$94</f>
        <v>0</v>
      </c>
      <c r="U24" s="366">
        <f>'F12'!$I$94</f>
        <v>0</v>
      </c>
      <c r="V24" s="366">
        <f>'F12'!$I$94</f>
        <v>0</v>
      </c>
      <c r="W24" s="366">
        <f>'F12'!$I$94</f>
        <v>0</v>
      </c>
      <c r="X24" s="366"/>
      <c r="AA24" s="1075"/>
      <c r="AC24" s="1076"/>
    </row>
    <row r="25" spans="1:29" s="362" customFormat="1" x14ac:dyDescent="0.25">
      <c r="A25" s="562"/>
      <c r="B25" s="277">
        <f t="shared" si="1"/>
        <v>15</v>
      </c>
      <c r="C25" s="121" t="s">
        <v>1406</v>
      </c>
      <c r="D25" s="131"/>
      <c r="E25" s="576"/>
      <c r="F25" s="352">
        <f>G25</f>
        <v>2.1894388688819091</v>
      </c>
      <c r="G25" s="352">
        <v>2.1894388688819091</v>
      </c>
      <c r="H25" s="352"/>
      <c r="I25" s="576"/>
      <c r="J25" s="352">
        <f>K25</f>
        <v>0.3228970552058672</v>
      </c>
      <c r="K25" s="352">
        <v>0.3228970552058672</v>
      </c>
      <c r="L25" s="352"/>
      <c r="M25" s="576"/>
      <c r="N25" s="352">
        <f>Q25</f>
        <v>0</v>
      </c>
      <c r="O25" s="352">
        <f>Q25/2</f>
        <v>0</v>
      </c>
      <c r="P25" s="352">
        <f>O25</f>
        <v>0</v>
      </c>
      <c r="Q25" s="352">
        <v>0</v>
      </c>
      <c r="R25" s="366"/>
      <c r="S25" s="366"/>
      <c r="T25" s="366"/>
      <c r="U25" s="366"/>
      <c r="V25" s="366"/>
      <c r="W25" s="366"/>
      <c r="X25" s="366"/>
      <c r="AA25" s="1075"/>
      <c r="AC25" s="1076"/>
    </row>
    <row r="26" spans="1:29" s="362" customFormat="1" x14ac:dyDescent="0.25">
      <c r="B26" s="277">
        <f t="shared" si="1"/>
        <v>16</v>
      </c>
      <c r="C26" s="280" t="s">
        <v>89</v>
      </c>
      <c r="D26" s="545"/>
      <c r="E26" s="574">
        <f>SUM(E11:E25)</f>
        <v>6.397505123698096</v>
      </c>
      <c r="F26" s="574">
        <f t="shared" ref="F26:H26" si="13">SUM(F11:F25)</f>
        <v>9.1966842677792044</v>
      </c>
      <c r="G26" s="574">
        <f t="shared" si="13"/>
        <v>9.5610665205085876</v>
      </c>
      <c r="H26" s="574">
        <f t="shared" si="13"/>
        <v>0.36438225272938329</v>
      </c>
      <c r="I26" s="574">
        <f>SUM(I11:I25)</f>
        <v>6.7527752706768025</v>
      </c>
      <c r="J26" s="574">
        <f t="shared" ref="J26" si="14">SUM(J11:J25)</f>
        <v>8.5224117500834051</v>
      </c>
      <c r="K26" s="574">
        <f>SUM(K11:K25)</f>
        <v>10.625978738006317</v>
      </c>
      <c r="L26" s="574">
        <f t="shared" ref="L26" si="15">SUM(L11:L25)</f>
        <v>2.1035669879229086</v>
      </c>
      <c r="M26" s="574">
        <f>SUM(M11:M25)</f>
        <v>6.0608327167936498</v>
      </c>
      <c r="N26" s="574">
        <f t="shared" ref="N26" ca="1" si="16">SUM(N11:N25)</f>
        <v>8.7226899828826951</v>
      </c>
      <c r="O26" s="574">
        <f t="shared" ref="O26" ca="1" si="17">SUM(O11:O25)</f>
        <v>3.9269656041569942</v>
      </c>
      <c r="P26" s="574">
        <f t="shared" ref="P26:R26" ca="1" si="18">SUM(P11:P25)</f>
        <v>3.927225176595905</v>
      </c>
      <c r="Q26" s="574">
        <f t="shared" ca="1" si="18"/>
        <v>7.8542338141946999</v>
      </c>
      <c r="R26" s="574">
        <f t="shared" ca="1" si="18"/>
        <v>-0.86845616868799613</v>
      </c>
      <c r="S26" s="574">
        <f ca="1">SUM(S11:S25)</f>
        <v>18.523405150608188</v>
      </c>
      <c r="T26" s="574">
        <f t="shared" ref="T26:W26" ca="1" si="19">SUM(T11:T25)</f>
        <v>19.030396186139715</v>
      </c>
      <c r="U26" s="574">
        <f t="shared" ca="1" si="19"/>
        <v>19.464397420046833</v>
      </c>
      <c r="V26" s="574">
        <f t="shared" ca="1" si="19"/>
        <v>20.730055589654196</v>
      </c>
      <c r="W26" s="574">
        <f t="shared" ca="1" si="19"/>
        <v>21.748932787582525</v>
      </c>
      <c r="X26" s="366"/>
      <c r="AA26" s="1075"/>
      <c r="AC26" s="1076"/>
    </row>
    <row r="27" spans="1:29" s="362" customFormat="1" x14ac:dyDescent="0.25">
      <c r="A27" s="562"/>
      <c r="B27" s="277">
        <f t="shared" si="1"/>
        <v>17</v>
      </c>
      <c r="C27" s="121" t="s">
        <v>90</v>
      </c>
      <c r="D27" s="131" t="s">
        <v>73</v>
      </c>
      <c r="E27" s="576">
        <f>'F7'!$D$22</f>
        <v>0.11130863778692765</v>
      </c>
      <c r="F27" s="352">
        <f>G27</f>
        <v>7.1198637786927643E-2</v>
      </c>
      <c r="G27" s="352">
        <f>'F7'!E22</f>
        <v>7.1198637786927643E-2</v>
      </c>
      <c r="H27" s="352">
        <f t="shared" si="3"/>
        <v>0</v>
      </c>
      <c r="I27" s="576">
        <f>'F7'!$G$22</f>
        <v>0.15141863778692768</v>
      </c>
      <c r="J27" s="352">
        <f>K27</f>
        <v>7.4891235786927648E-2</v>
      </c>
      <c r="K27" s="352">
        <f>'F7'!H22</f>
        <v>7.4891235786927648E-2</v>
      </c>
      <c r="L27" s="352">
        <f t="shared" si="12"/>
        <v>0</v>
      </c>
      <c r="M27" s="576">
        <f>'F7'!$J$22</f>
        <v>0.15141863778692768</v>
      </c>
      <c r="N27" s="352">
        <f>Q27</f>
        <v>0.10613919378692764</v>
      </c>
      <c r="O27" s="366">
        <f>'F7'!K22/2</f>
        <v>5.306959689346382E-2</v>
      </c>
      <c r="P27" s="366">
        <f>'F7'!K22/2</f>
        <v>5.306959689346382E-2</v>
      </c>
      <c r="Q27" s="366">
        <f t="shared" si="10"/>
        <v>0.10613919378692764</v>
      </c>
      <c r="R27" s="366">
        <f t="shared" si="11"/>
        <v>0</v>
      </c>
      <c r="S27" s="366">
        <f>'F7'!D65</f>
        <v>0.2002539702640985</v>
      </c>
      <c r="T27" s="366">
        <f>'F7'!E65</f>
        <v>0.2524889702640985</v>
      </c>
      <c r="U27" s="366">
        <f>'F7'!F65</f>
        <v>0.27573897026409849</v>
      </c>
      <c r="V27" s="366">
        <f>'F7'!G65</f>
        <v>0.5572189702640985</v>
      </c>
      <c r="W27" s="366">
        <f>'F7'!H65</f>
        <v>0.81544897026409857</v>
      </c>
      <c r="X27" s="366"/>
      <c r="AA27" s="1075"/>
      <c r="AC27" s="1076"/>
    </row>
    <row r="28" spans="1:29" s="362" customFormat="1" x14ac:dyDescent="0.25">
      <c r="A28" s="562"/>
      <c r="B28" s="277">
        <f t="shared" si="1"/>
        <v>18</v>
      </c>
      <c r="C28" s="23" t="s">
        <v>1435</v>
      </c>
      <c r="D28" s="131"/>
      <c r="E28" s="576"/>
      <c r="F28" s="930">
        <f>G28</f>
        <v>1.3147167365334737E-5</v>
      </c>
      <c r="G28" s="930">
        <v>1.3147167365334737E-5</v>
      </c>
      <c r="H28" s="929"/>
      <c r="I28" s="576"/>
      <c r="J28" s="930">
        <f>K28</f>
        <v>1.5774753560206397E-5</v>
      </c>
      <c r="K28" s="930">
        <v>1.5774753560206397E-5</v>
      </c>
      <c r="L28" s="929"/>
      <c r="M28" s="576"/>
      <c r="N28" s="929">
        <f>Q28</f>
        <v>2.4642613053694878E-5</v>
      </c>
      <c r="O28" s="930">
        <v>1.2321306526847439E-5</v>
      </c>
      <c r="P28" s="930">
        <v>1.2321306526847439E-5</v>
      </c>
      <c r="Q28" s="930">
        <v>2.4642613053694878E-5</v>
      </c>
      <c r="R28" s="929"/>
      <c r="S28" s="930">
        <v>3.9442280869982497E-5</v>
      </c>
      <c r="T28" s="930">
        <v>4.6573590968635447E-5</v>
      </c>
      <c r="U28" s="930">
        <v>4.8276489819817542E-5</v>
      </c>
      <c r="V28" s="930">
        <v>9.3839498750471553E-5</v>
      </c>
      <c r="W28" s="930">
        <v>1.3307106287068502E-4</v>
      </c>
      <c r="X28" s="366"/>
      <c r="AA28" s="1075"/>
      <c r="AC28" s="1076"/>
    </row>
    <row r="29" spans="1:29" s="362" customFormat="1" x14ac:dyDescent="0.25">
      <c r="A29" s="562"/>
      <c r="B29" s="277">
        <f t="shared" si="1"/>
        <v>19</v>
      </c>
      <c r="C29" s="121" t="s">
        <v>91</v>
      </c>
      <c r="D29" s="131" t="s">
        <v>77</v>
      </c>
      <c r="E29" s="576">
        <f>'F11'!$D$27</f>
        <v>1.2040797947839578E-2</v>
      </c>
      <c r="F29" s="352">
        <f>G29</f>
        <v>1.2398502E-2</v>
      </c>
      <c r="G29" s="352">
        <f>'F11'!E27</f>
        <v>1.2398502E-2</v>
      </c>
      <c r="H29" s="352">
        <f t="shared" si="3"/>
        <v>0</v>
      </c>
      <c r="I29" s="576">
        <f>'F11'!$G$27</f>
        <v>1.5076205918922183</v>
      </c>
      <c r="J29" s="352">
        <f>K29</f>
        <v>2.8449571060000003</v>
      </c>
      <c r="K29" s="352">
        <f>'F11'!H27</f>
        <v>2.8449571060000003</v>
      </c>
      <c r="L29" s="352">
        <f t="shared" si="12"/>
        <v>0</v>
      </c>
      <c r="M29" s="576">
        <f>'F11'!$J$27</f>
        <v>1.5076205918922183</v>
      </c>
      <c r="N29" s="352">
        <f>Q29</f>
        <v>2.8449571060000003</v>
      </c>
      <c r="O29" s="352">
        <f>'F11'!K27</f>
        <v>1.4224785530000001</v>
      </c>
      <c r="P29" s="352">
        <f>'F11'!L27</f>
        <v>1.4224785530000001</v>
      </c>
      <c r="Q29" s="366">
        <f t="shared" si="10"/>
        <v>2.8449571060000003</v>
      </c>
      <c r="R29" s="366">
        <f t="shared" si="11"/>
        <v>0</v>
      </c>
      <c r="S29" s="366">
        <f>'F11'!O27</f>
        <v>2.8449571060000003</v>
      </c>
      <c r="T29" s="366">
        <f>'F11'!P27</f>
        <v>2.8449571060000003</v>
      </c>
      <c r="U29" s="366">
        <f>'F11'!Q27</f>
        <v>2.8449571060000003</v>
      </c>
      <c r="V29" s="366">
        <f>'F11'!R27</f>
        <v>2.8449571060000003</v>
      </c>
      <c r="W29" s="366">
        <f>'F11'!S27</f>
        <v>2.8449571060000003</v>
      </c>
      <c r="X29" s="366"/>
      <c r="AA29" s="1075"/>
      <c r="AC29" s="1076"/>
    </row>
    <row r="30" spans="1:29" s="362" customFormat="1" x14ac:dyDescent="0.25">
      <c r="B30" s="277">
        <f t="shared" si="1"/>
        <v>20</v>
      </c>
      <c r="C30" s="280" t="s">
        <v>92</v>
      </c>
      <c r="D30" s="131"/>
      <c r="E30" s="574">
        <f>E26+E27-E29+E28</f>
        <v>6.4967729635371843</v>
      </c>
      <c r="F30" s="574">
        <f t="shared" ref="F30:W30" si="20">F26+F27-F29+F28</f>
        <v>9.255497550733498</v>
      </c>
      <c r="G30" s="574">
        <f t="shared" si="20"/>
        <v>9.6198798034628812</v>
      </c>
      <c r="H30" s="574">
        <f t="shared" si="20"/>
        <v>0.36438225272938329</v>
      </c>
      <c r="I30" s="574">
        <f t="shared" si="20"/>
        <v>5.3965733165715122</v>
      </c>
      <c r="J30" s="574">
        <f t="shared" si="20"/>
        <v>5.7523616546238916</v>
      </c>
      <c r="K30" s="574">
        <f t="shared" si="20"/>
        <v>7.8559286425468038</v>
      </c>
      <c r="L30" s="574">
        <f t="shared" si="20"/>
        <v>2.1035669879229086</v>
      </c>
      <c r="M30" s="574">
        <f t="shared" si="20"/>
        <v>4.7046307626883594</v>
      </c>
      <c r="N30" s="574">
        <f ca="1">N26+N27-N29+N28</f>
        <v>5.983896713282677</v>
      </c>
      <c r="O30" s="574">
        <f t="shared" ca="1" si="20"/>
        <v>2.5575689693569847</v>
      </c>
      <c r="P30" s="574">
        <f t="shared" ca="1" si="20"/>
        <v>2.5578285417958959</v>
      </c>
      <c r="Q30" s="574">
        <f t="shared" ca="1" si="20"/>
        <v>5.1154405445946818</v>
      </c>
      <c r="R30" s="574">
        <f t="shared" ca="1" si="20"/>
        <v>-0.86845616868799613</v>
      </c>
      <c r="S30" s="574">
        <f ca="1">S26+S27-S29+S28</f>
        <v>15.878741457153158</v>
      </c>
      <c r="T30" s="574">
        <f t="shared" ca="1" si="20"/>
        <v>16.437974623994783</v>
      </c>
      <c r="U30" s="574">
        <f t="shared" ca="1" si="20"/>
        <v>16.895227560800752</v>
      </c>
      <c r="V30" s="574">
        <f t="shared" ca="1" si="20"/>
        <v>18.442411293417045</v>
      </c>
      <c r="W30" s="574">
        <f t="shared" ca="1" si="20"/>
        <v>19.719557722909496</v>
      </c>
      <c r="X30" s="366"/>
      <c r="AA30" s="1075"/>
      <c r="AC30" s="1076"/>
    </row>
    <row r="31" spans="1:29" s="421" customFormat="1" x14ac:dyDescent="0.25">
      <c r="E31" s="555"/>
      <c r="F31" s="556"/>
      <c r="G31" s="422"/>
      <c r="H31" s="555"/>
      <c r="I31" s="555"/>
      <c r="J31" s="556"/>
      <c r="K31" s="422"/>
      <c r="N31" s="422"/>
      <c r="Q31" s="422"/>
      <c r="S31" s="422"/>
      <c r="T31" s="422"/>
      <c r="U31" s="422"/>
      <c r="V31" s="422"/>
      <c r="W31" s="422"/>
    </row>
    <row r="32" spans="1:29" x14ac:dyDescent="0.25">
      <c r="F32" s="420"/>
      <c r="G32" s="420"/>
      <c r="J32" s="420"/>
      <c r="K32" s="420"/>
      <c r="N32" s="420"/>
      <c r="Q32" s="420"/>
      <c r="S32" s="420"/>
      <c r="T32" s="420"/>
      <c r="U32" s="420"/>
      <c r="V32" s="420"/>
      <c r="W32" s="420"/>
    </row>
    <row r="33" spans="2:16" x14ac:dyDescent="0.25">
      <c r="G33" s="422"/>
      <c r="H33" s="421"/>
      <c r="I33" s="421"/>
      <c r="J33" s="421"/>
      <c r="K33" s="422"/>
      <c r="L33" s="421"/>
      <c r="M33" s="421"/>
      <c r="N33" s="421"/>
      <c r="O33" s="422"/>
      <c r="P33" s="422"/>
    </row>
    <row r="36" spans="2:16" x14ac:dyDescent="0.25">
      <c r="B36" s="13" t="s">
        <v>1451</v>
      </c>
    </row>
  </sheetData>
  <mergeCells count="12">
    <mergeCell ref="O24:P24"/>
    <mergeCell ref="B2:X2"/>
    <mergeCell ref="B3:X3"/>
    <mergeCell ref="B4:X4"/>
    <mergeCell ref="B7:B9"/>
    <mergeCell ref="C7:C9"/>
    <mergeCell ref="D7:D9"/>
    <mergeCell ref="X7:X9"/>
    <mergeCell ref="E7:H7"/>
    <mergeCell ref="I7:L7"/>
    <mergeCell ref="M7:R7"/>
    <mergeCell ref="S7:W7"/>
  </mergeCells>
  <pageMargins left="0.23" right="0.23" top="0.92" bottom="1" header="0.5" footer="0.5"/>
  <pageSetup paperSize="9" scale="4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66"/>
  <sheetViews>
    <sheetView showGridLines="0" topLeftCell="A49" zoomScale="70" zoomScaleNormal="70" workbookViewId="0">
      <selection activeCell="O85" sqref="O85"/>
    </sheetView>
  </sheetViews>
  <sheetFormatPr defaultColWidth="9.453125" defaultRowHeight="14" x14ac:dyDescent="0.3"/>
  <cols>
    <col min="1" max="1" width="7.90625" style="5" customWidth="1"/>
    <col min="2" max="2" width="6.453125" style="5" customWidth="1"/>
    <col min="3" max="3" width="43" style="5" customWidth="1"/>
    <col min="4" max="7" width="18.453125" style="5" customWidth="1"/>
    <col min="8" max="8" width="24.54296875" style="5" bestFit="1" customWidth="1"/>
    <col min="9" max="12" width="18.453125" style="5" customWidth="1"/>
    <col min="13" max="13" width="23.453125" style="5" bestFit="1" customWidth="1"/>
    <col min="14" max="17" width="18.453125" style="5" customWidth="1"/>
    <col min="18" max="18" width="23.453125" style="5" bestFit="1" customWidth="1"/>
    <col min="19" max="22" width="18.54296875" style="5" customWidth="1"/>
    <col min="23" max="23" width="14.54296875" style="5" customWidth="1"/>
    <col min="24" max="33" width="16" style="5" customWidth="1"/>
    <col min="34" max="16384" width="9.453125" style="5"/>
  </cols>
  <sheetData>
    <row r="1" spans="1:23" x14ac:dyDescent="0.3">
      <c r="B1" s="52"/>
    </row>
    <row r="2" spans="1:23" x14ac:dyDescent="0.3">
      <c r="B2" s="52"/>
    </row>
    <row r="3" spans="1:23" x14ac:dyDescent="0.3">
      <c r="B3" s="52"/>
    </row>
    <row r="4" spans="1:23" x14ac:dyDescent="0.3">
      <c r="B4" s="18"/>
      <c r="I4" s="17"/>
      <c r="J4" s="17"/>
      <c r="K4" s="859" t="str">
        <f>Index!B2</f>
        <v xml:space="preserve">      Maharashtra State Power Generation Company Ltd.</v>
      </c>
      <c r="L4" s="859"/>
      <c r="M4" s="17"/>
      <c r="N4" s="17"/>
      <c r="O4" s="17"/>
      <c r="P4" s="17"/>
      <c r="Q4" s="17"/>
      <c r="R4" s="17"/>
    </row>
    <row r="5" spans="1:23" x14ac:dyDescent="0.3">
      <c r="B5" s="18"/>
      <c r="I5" s="62"/>
      <c r="J5" s="62"/>
      <c r="K5" s="895" t="str">
        <f>Index!B3</f>
        <v>MYT Petition Formats for Bhira</v>
      </c>
      <c r="L5" s="859"/>
      <c r="M5" s="62"/>
      <c r="N5" s="62"/>
      <c r="O5" s="62"/>
      <c r="P5" s="62"/>
      <c r="Q5" s="62"/>
      <c r="R5" s="62"/>
    </row>
    <row r="6" spans="1:23" x14ac:dyDescent="0.3">
      <c r="B6" s="17"/>
      <c r="I6" s="63"/>
      <c r="J6" s="64"/>
      <c r="K6" s="133" t="s">
        <v>1398</v>
      </c>
      <c r="L6" s="69"/>
      <c r="M6" s="64"/>
      <c r="N6" s="18"/>
      <c r="O6" s="17"/>
      <c r="P6" s="17"/>
      <c r="Q6" s="17"/>
      <c r="R6" s="17"/>
    </row>
    <row r="7" spans="1:23" x14ac:dyDescent="0.3">
      <c r="C7" s="18"/>
      <c r="D7" s="18"/>
      <c r="E7" s="18"/>
      <c r="F7" s="18"/>
      <c r="G7" s="18"/>
      <c r="H7" s="18"/>
      <c r="J7" s="6"/>
      <c r="M7" s="6"/>
      <c r="N7" s="6"/>
    </row>
    <row r="8" spans="1:23" x14ac:dyDescent="0.3">
      <c r="A8" s="5" t="s">
        <v>265</v>
      </c>
      <c r="B8" s="861" t="s">
        <v>266</v>
      </c>
      <c r="C8" s="861"/>
      <c r="D8" s="861"/>
      <c r="E8" s="861"/>
      <c r="F8" s="861"/>
      <c r="G8" s="861"/>
      <c r="H8" s="861"/>
      <c r="I8" s="1"/>
      <c r="J8" s="42"/>
      <c r="K8" s="1"/>
      <c r="L8" s="1"/>
      <c r="M8" s="42"/>
      <c r="N8" s="42"/>
      <c r="O8" s="1"/>
      <c r="P8" s="1"/>
      <c r="Q8" s="1"/>
      <c r="R8" s="289"/>
    </row>
    <row r="9" spans="1:23" x14ac:dyDescent="0.3">
      <c r="B9" s="296"/>
      <c r="C9" s="8"/>
      <c r="D9" s="8"/>
      <c r="E9" s="8"/>
      <c r="F9" s="8"/>
      <c r="G9" s="8"/>
      <c r="H9" s="8"/>
      <c r="I9" s="1"/>
      <c r="J9" s="42"/>
      <c r="K9" s="1"/>
      <c r="L9" s="1"/>
      <c r="M9" s="297" t="s">
        <v>10</v>
      </c>
      <c r="N9" s="42"/>
      <c r="O9" s="1"/>
      <c r="P9" s="1"/>
      <c r="Q9" s="1"/>
    </row>
    <row r="10" spans="1:23" ht="15.75" customHeight="1" x14ac:dyDescent="0.3">
      <c r="B10" s="1301" t="s">
        <v>343</v>
      </c>
      <c r="C10" s="1301" t="s">
        <v>37</v>
      </c>
      <c r="D10" s="1411" t="s">
        <v>519</v>
      </c>
      <c r="E10" s="1411"/>
      <c r="F10" s="1411"/>
      <c r="G10" s="1411"/>
      <c r="H10" s="1411"/>
      <c r="I10" s="1411" t="s">
        <v>520</v>
      </c>
      <c r="J10" s="1411"/>
      <c r="K10" s="1411"/>
      <c r="L10" s="1411"/>
      <c r="M10" s="1411"/>
      <c r="N10" s="1408" t="s">
        <v>521</v>
      </c>
      <c r="O10" s="1408"/>
      <c r="P10" s="1408"/>
      <c r="Q10" s="1408"/>
      <c r="R10" s="1408"/>
      <c r="S10" s="1408" t="s">
        <v>934</v>
      </c>
      <c r="T10" s="1408"/>
      <c r="U10" s="1408"/>
      <c r="V10" s="1408"/>
      <c r="W10" s="1408"/>
    </row>
    <row r="11" spans="1:23" ht="15.75" customHeight="1" x14ac:dyDescent="0.3">
      <c r="B11" s="1301"/>
      <c r="C11" s="1301"/>
      <c r="D11" s="1409" t="s">
        <v>7</v>
      </c>
      <c r="E11" s="1410"/>
      <c r="F11" s="1410"/>
      <c r="G11" s="1410"/>
      <c r="H11" s="1410"/>
      <c r="I11" s="1409" t="s">
        <v>7</v>
      </c>
      <c r="J11" s="1410"/>
      <c r="K11" s="1410"/>
      <c r="L11" s="1410"/>
      <c r="M11" s="1410"/>
      <c r="N11" s="1409" t="s">
        <v>12</v>
      </c>
      <c r="O11" s="1410"/>
      <c r="P11" s="1410"/>
      <c r="Q11" s="1410"/>
      <c r="R11" s="1410"/>
      <c r="S11" s="1411" t="s">
        <v>21</v>
      </c>
      <c r="T11" s="1412"/>
      <c r="U11" s="1412"/>
      <c r="V11" s="1412"/>
      <c r="W11" s="1412"/>
    </row>
    <row r="12" spans="1:23" s="34" customFormat="1" ht="42" x14ac:dyDescent="0.3">
      <c r="B12" s="1301"/>
      <c r="C12" s="1301"/>
      <c r="D12" s="860" t="s">
        <v>267</v>
      </c>
      <c r="E12" s="860" t="s">
        <v>268</v>
      </c>
      <c r="F12" s="860" t="s">
        <v>269</v>
      </c>
      <c r="G12" s="860" t="s">
        <v>601</v>
      </c>
      <c r="H12" s="860" t="s">
        <v>270</v>
      </c>
      <c r="I12" s="860" t="s">
        <v>267</v>
      </c>
      <c r="J12" s="860" t="s">
        <v>268</v>
      </c>
      <c r="K12" s="860" t="s">
        <v>269</v>
      </c>
      <c r="L12" s="860" t="s">
        <v>601</v>
      </c>
      <c r="M12" s="860" t="s">
        <v>270</v>
      </c>
      <c r="N12" s="862" t="s">
        <v>267</v>
      </c>
      <c r="O12" s="862" t="s">
        <v>268</v>
      </c>
      <c r="P12" s="862" t="s">
        <v>269</v>
      </c>
      <c r="Q12" s="860" t="s">
        <v>601</v>
      </c>
      <c r="R12" s="862" t="s">
        <v>270</v>
      </c>
      <c r="S12" s="862" t="s">
        <v>267</v>
      </c>
      <c r="T12" s="862" t="s">
        <v>268</v>
      </c>
      <c r="U12" s="862" t="s">
        <v>269</v>
      </c>
      <c r="V12" s="860" t="s">
        <v>601</v>
      </c>
      <c r="W12" s="862" t="s">
        <v>270</v>
      </c>
    </row>
    <row r="13" spans="1:23" s="35" customFormat="1" ht="28" x14ac:dyDescent="0.25">
      <c r="B13" s="298"/>
      <c r="C13" s="298"/>
      <c r="D13" s="298" t="s">
        <v>81</v>
      </c>
      <c r="E13" s="298" t="s">
        <v>82</v>
      </c>
      <c r="F13" s="298" t="s">
        <v>472</v>
      </c>
      <c r="G13" s="298" t="s">
        <v>397</v>
      </c>
      <c r="H13" s="298" t="s">
        <v>602</v>
      </c>
      <c r="I13" s="298" t="s">
        <v>414</v>
      </c>
      <c r="J13" s="298" t="s">
        <v>522</v>
      </c>
      <c r="K13" s="298" t="s">
        <v>415</v>
      </c>
      <c r="L13" s="298" t="s">
        <v>416</v>
      </c>
      <c r="M13" s="298" t="s">
        <v>669</v>
      </c>
      <c r="N13" s="298" t="s">
        <v>603</v>
      </c>
      <c r="O13" s="298" t="s">
        <v>670</v>
      </c>
      <c r="P13" s="298" t="s">
        <v>604</v>
      </c>
      <c r="Q13" s="298" t="s">
        <v>605</v>
      </c>
      <c r="R13" s="298" t="s">
        <v>671</v>
      </c>
      <c r="S13" s="298" t="s">
        <v>606</v>
      </c>
      <c r="T13" s="298" t="s">
        <v>607</v>
      </c>
      <c r="U13" s="298" t="s">
        <v>672</v>
      </c>
      <c r="V13" s="298" t="s">
        <v>608</v>
      </c>
      <c r="W13" s="298" t="s">
        <v>994</v>
      </c>
    </row>
    <row r="14" spans="1:23" s="607" customFormat="1" x14ac:dyDescent="0.3">
      <c r="B14" s="494">
        <v>1</v>
      </c>
      <c r="C14" s="499" t="s">
        <v>861</v>
      </c>
      <c r="D14" s="500">
        <f>'F5'!D14</f>
        <v>0</v>
      </c>
      <c r="E14" s="500">
        <f>'F5'!E14</f>
        <v>0</v>
      </c>
      <c r="F14" s="500">
        <f>'F5'!F14</f>
        <v>0</v>
      </c>
      <c r="G14" s="500">
        <f>'F5'!G14</f>
        <v>0</v>
      </c>
      <c r="H14" s="500">
        <f>D14+E14-F14-G14</f>
        <v>0</v>
      </c>
      <c r="I14" s="496">
        <f>H14</f>
        <v>0</v>
      </c>
      <c r="J14" s="500">
        <f>'F5'!J14</f>
        <v>0</v>
      </c>
      <c r="K14" s="500">
        <f>'F5'!K14</f>
        <v>0</v>
      </c>
      <c r="L14" s="500">
        <f>'F5'!L14</f>
        <v>0</v>
      </c>
      <c r="M14" s="496">
        <f>I14+J14-K14-L14</f>
        <v>0</v>
      </c>
      <c r="N14" s="500">
        <f t="shared" ref="N14:N30" si="0">M14</f>
        <v>0</v>
      </c>
      <c r="O14" s="500">
        <f>'F5'!O14</f>
        <v>0</v>
      </c>
      <c r="P14" s="500">
        <f>'F5'!P14</f>
        <v>0</v>
      </c>
      <c r="Q14" s="500">
        <f>'F5'!Q14</f>
        <v>0</v>
      </c>
      <c r="R14" s="500">
        <f>N14+O14-P14-Q14</f>
        <v>0</v>
      </c>
      <c r="S14" s="496">
        <f>'F5'!S14+'F5.1 (N)'!D16</f>
        <v>0</v>
      </c>
      <c r="T14" s="500">
        <f>'F5'!T14+'F5.1 (N)'!E16</f>
        <v>0</v>
      </c>
      <c r="U14" s="500">
        <f>'F5'!U14+'F5.1 (N)'!F16</f>
        <v>0</v>
      </c>
      <c r="V14" s="500">
        <f>'F5'!V14+'F5.1 (N)'!G16</f>
        <v>0</v>
      </c>
      <c r="W14" s="496">
        <f>S14+T14-U14-V14</f>
        <v>0</v>
      </c>
    </row>
    <row r="15" spans="1:23" s="607" customFormat="1" x14ac:dyDescent="0.3">
      <c r="B15" s="494">
        <f>B14+1</f>
        <v>2</v>
      </c>
      <c r="C15" s="499" t="s">
        <v>255</v>
      </c>
      <c r="D15" s="500">
        <f>'F5'!D15</f>
        <v>0.90776682358312599</v>
      </c>
      <c r="E15" s="500">
        <f>'F5'!E15</f>
        <v>0</v>
      </c>
      <c r="F15" s="500">
        <f>'F5'!F15</f>
        <v>0</v>
      </c>
      <c r="G15" s="500">
        <f>'F5'!G15</f>
        <v>0</v>
      </c>
      <c r="H15" s="500">
        <f t="shared" ref="H15:H30" si="1">D15+E15-F15-G15</f>
        <v>0.90776682358312599</v>
      </c>
      <c r="I15" s="496">
        <f t="shared" ref="I15:I30" si="2">H15</f>
        <v>0.90776682358312599</v>
      </c>
      <c r="J15" s="500">
        <f>'F5'!J15</f>
        <v>0</v>
      </c>
      <c r="K15" s="500">
        <f>'F5'!K15</f>
        <v>0</v>
      </c>
      <c r="L15" s="500">
        <f>'F5'!L15</f>
        <v>0</v>
      </c>
      <c r="M15" s="496">
        <f t="shared" ref="M15:M30" si="3">I15+J15-K15-L15</f>
        <v>0.90776682358312599</v>
      </c>
      <c r="N15" s="500">
        <f t="shared" si="0"/>
        <v>0.90776682358312599</v>
      </c>
      <c r="O15" s="500">
        <f>'F5'!O15</f>
        <v>0</v>
      </c>
      <c r="P15" s="500">
        <f>'F5'!P15</f>
        <v>0</v>
      </c>
      <c r="Q15" s="500">
        <f>'F5'!Q15</f>
        <v>0</v>
      </c>
      <c r="R15" s="500">
        <f t="shared" ref="R15:R30" si="4">N15+O15-P15-Q15</f>
        <v>0.90776682358312599</v>
      </c>
      <c r="S15" s="496">
        <f>'F5'!S15+'F5.1 (N)'!D17</f>
        <v>0.90776682358312599</v>
      </c>
      <c r="T15" s="500">
        <f>'F5'!T15+'F5.1 (N)'!E17</f>
        <v>0</v>
      </c>
      <c r="U15" s="500">
        <f>'F5'!U15+'F5.1 (N)'!F17</f>
        <v>0</v>
      </c>
      <c r="V15" s="500">
        <f>'F5'!V15+'F5.1 (N)'!G17</f>
        <v>0</v>
      </c>
      <c r="W15" s="496">
        <f t="shared" ref="W15:W30" si="5">S15+T15-U15-V15</f>
        <v>0.90776682358312599</v>
      </c>
    </row>
    <row r="16" spans="1:23" s="607" customFormat="1" x14ac:dyDescent="0.3">
      <c r="B16" s="494">
        <f t="shared" ref="B16:B30" si="6">B15+1</f>
        <v>3</v>
      </c>
      <c r="C16" s="499" t="s">
        <v>862</v>
      </c>
      <c r="D16" s="500">
        <f>'F5'!D16</f>
        <v>0</v>
      </c>
      <c r="E16" s="500">
        <f>'F5'!E16</f>
        <v>0</v>
      </c>
      <c r="F16" s="500">
        <f>'F5'!F16</f>
        <v>0</v>
      </c>
      <c r="G16" s="500">
        <f>'F5'!G16</f>
        <v>0</v>
      </c>
      <c r="H16" s="500">
        <f t="shared" si="1"/>
        <v>0</v>
      </c>
      <c r="I16" s="496">
        <f t="shared" si="2"/>
        <v>0</v>
      </c>
      <c r="J16" s="500">
        <f>'F5'!J16</f>
        <v>0</v>
      </c>
      <c r="K16" s="500">
        <f>'F5'!K16</f>
        <v>0</v>
      </c>
      <c r="L16" s="500">
        <f>'F5'!L16</f>
        <v>0</v>
      </c>
      <c r="M16" s="496">
        <f t="shared" si="3"/>
        <v>0</v>
      </c>
      <c r="N16" s="500">
        <f t="shared" si="0"/>
        <v>0</v>
      </c>
      <c r="O16" s="500">
        <f>'F5'!O16</f>
        <v>0</v>
      </c>
      <c r="P16" s="500">
        <f>'F5'!P16</f>
        <v>0</v>
      </c>
      <c r="Q16" s="500">
        <f>'F5'!Q16</f>
        <v>0</v>
      </c>
      <c r="R16" s="500">
        <f t="shared" si="4"/>
        <v>0</v>
      </c>
      <c r="S16" s="496">
        <f>'F5'!S16+'F5.1 (N)'!D18</f>
        <v>0</v>
      </c>
      <c r="T16" s="500">
        <f>'F5'!T16+'F5.1 (N)'!E18</f>
        <v>0</v>
      </c>
      <c r="U16" s="500">
        <f>'F5'!U16+'F5.1 (N)'!F18</f>
        <v>0</v>
      </c>
      <c r="V16" s="500">
        <f>'F5'!V16+'F5.1 (N)'!G18</f>
        <v>0</v>
      </c>
      <c r="W16" s="496">
        <f t="shared" si="5"/>
        <v>0</v>
      </c>
    </row>
    <row r="17" spans="2:23" s="607" customFormat="1" x14ac:dyDescent="0.3">
      <c r="B17" s="494">
        <f t="shared" si="6"/>
        <v>4</v>
      </c>
      <c r="C17" s="499" t="s">
        <v>863</v>
      </c>
      <c r="D17" s="500">
        <f>'F5'!D17</f>
        <v>0</v>
      </c>
      <c r="E17" s="500">
        <f>'F5'!E17</f>
        <v>0</v>
      </c>
      <c r="F17" s="500">
        <f>'F5'!F17</f>
        <v>0</v>
      </c>
      <c r="G17" s="500">
        <f>'F5'!G17</f>
        <v>0</v>
      </c>
      <c r="H17" s="500">
        <f t="shared" si="1"/>
        <v>0</v>
      </c>
      <c r="I17" s="496">
        <f t="shared" si="2"/>
        <v>0</v>
      </c>
      <c r="J17" s="500">
        <f>'F5'!J17</f>
        <v>0</v>
      </c>
      <c r="K17" s="500">
        <f>'F5'!K17</f>
        <v>0</v>
      </c>
      <c r="L17" s="500">
        <f>'F5'!L17</f>
        <v>0</v>
      </c>
      <c r="M17" s="496">
        <f t="shared" si="3"/>
        <v>0</v>
      </c>
      <c r="N17" s="500">
        <f t="shared" si="0"/>
        <v>0</v>
      </c>
      <c r="O17" s="500">
        <f>'F5'!O17</f>
        <v>0</v>
      </c>
      <c r="P17" s="500">
        <f>'F5'!P17</f>
        <v>0</v>
      </c>
      <c r="Q17" s="500">
        <f>'F5'!Q17</f>
        <v>0</v>
      </c>
      <c r="R17" s="500">
        <f t="shared" si="4"/>
        <v>0</v>
      </c>
      <c r="S17" s="496">
        <f>'F5'!S17+'F5.1 (N)'!D19</f>
        <v>0</v>
      </c>
      <c r="T17" s="500">
        <f>'F5'!T17+'F5.1 (N)'!E19</f>
        <v>0</v>
      </c>
      <c r="U17" s="500">
        <f>'F5'!U17+'F5.1 (N)'!F19</f>
        <v>0</v>
      </c>
      <c r="V17" s="500">
        <f>'F5'!V17+'F5.1 (N)'!G19</f>
        <v>0</v>
      </c>
      <c r="W17" s="496">
        <f t="shared" si="5"/>
        <v>0</v>
      </c>
    </row>
    <row r="18" spans="2:23" s="607" customFormat="1" x14ac:dyDescent="0.3">
      <c r="B18" s="494">
        <f t="shared" si="6"/>
        <v>5</v>
      </c>
      <c r="C18" s="499" t="s">
        <v>864</v>
      </c>
      <c r="D18" s="500">
        <f>'F5'!D18</f>
        <v>9.8459328649135369E-2</v>
      </c>
      <c r="E18" s="500">
        <f>'F5'!E18</f>
        <v>0</v>
      </c>
      <c r="F18" s="500">
        <f>'F5'!F18</f>
        <v>0</v>
      </c>
      <c r="G18" s="500">
        <f>'F5'!G18</f>
        <v>0</v>
      </c>
      <c r="H18" s="500">
        <f t="shared" si="1"/>
        <v>9.8459328649135369E-2</v>
      </c>
      <c r="I18" s="496">
        <f t="shared" si="2"/>
        <v>9.8459328649135369E-2</v>
      </c>
      <c r="J18" s="500">
        <f>'F5'!J18</f>
        <v>0</v>
      </c>
      <c r="K18" s="500">
        <f>'F5'!K18</f>
        <v>0</v>
      </c>
      <c r="L18" s="500">
        <f>'F5'!L18</f>
        <v>0</v>
      </c>
      <c r="M18" s="496">
        <f t="shared" si="3"/>
        <v>9.8459328649135369E-2</v>
      </c>
      <c r="N18" s="500">
        <f t="shared" si="0"/>
        <v>9.8459328649135369E-2</v>
      </c>
      <c r="O18" s="500">
        <f>'F5'!O18</f>
        <v>0</v>
      </c>
      <c r="P18" s="500">
        <f>'F5'!P18</f>
        <v>0</v>
      </c>
      <c r="Q18" s="500">
        <f>'F5'!Q18</f>
        <v>0</v>
      </c>
      <c r="R18" s="500">
        <f t="shared" si="4"/>
        <v>9.8459328649135369E-2</v>
      </c>
      <c r="S18" s="496">
        <f>'F5'!S18+'F5.1 (N)'!D20</f>
        <v>9.8459328649135369E-2</v>
      </c>
      <c r="T18" s="500">
        <f>'F5'!T18+'F5.1 (N)'!E20</f>
        <v>0</v>
      </c>
      <c r="U18" s="500">
        <f>'F5'!U18+'F5.1 (N)'!F20</f>
        <v>0</v>
      </c>
      <c r="V18" s="500">
        <f>'F5'!V18+'F5.1 (N)'!G20</f>
        <v>0</v>
      </c>
      <c r="W18" s="496">
        <f t="shared" si="5"/>
        <v>9.8459328649135369E-2</v>
      </c>
    </row>
    <row r="19" spans="2:23" s="11" customFormat="1" x14ac:dyDescent="0.3">
      <c r="B19" s="494">
        <f t="shared" si="6"/>
        <v>6</v>
      </c>
      <c r="C19" s="499" t="s">
        <v>254</v>
      </c>
      <c r="D19" s="500">
        <f>'F5'!D19</f>
        <v>1.6093551041187351</v>
      </c>
      <c r="E19" s="500">
        <f>'F5'!E19</f>
        <v>0</v>
      </c>
      <c r="F19" s="500">
        <f>'F5'!F19</f>
        <v>0</v>
      </c>
      <c r="G19" s="500">
        <f>'F5'!G19</f>
        <v>0</v>
      </c>
      <c r="H19" s="500">
        <f t="shared" si="1"/>
        <v>1.6093551041187351</v>
      </c>
      <c r="I19" s="496">
        <f t="shared" si="2"/>
        <v>1.6093551041187351</v>
      </c>
      <c r="J19" s="500">
        <f>'F5'!J19</f>
        <v>0</v>
      </c>
      <c r="K19" s="500">
        <f>'F5'!K19</f>
        <v>0</v>
      </c>
      <c r="L19" s="500">
        <f>'F5'!L19</f>
        <v>0</v>
      </c>
      <c r="M19" s="496">
        <f t="shared" si="3"/>
        <v>1.6093551041187351</v>
      </c>
      <c r="N19" s="500">
        <f t="shared" si="0"/>
        <v>1.6093551041187351</v>
      </c>
      <c r="O19" s="500">
        <f>'F5'!O19</f>
        <v>1.3121599999999998</v>
      </c>
      <c r="P19" s="500">
        <f>'F5'!P19</f>
        <v>0</v>
      </c>
      <c r="Q19" s="500">
        <f>'F5'!Q19</f>
        <v>0</v>
      </c>
      <c r="R19" s="500">
        <f t="shared" si="4"/>
        <v>2.9215151041187348</v>
      </c>
      <c r="S19" s="496">
        <f>'F5'!S19+'F5.1 (N)'!D21</f>
        <v>2.9215151041187348</v>
      </c>
      <c r="T19" s="500">
        <f>'F5'!T19+'F5.1 (N)'!E21</f>
        <v>2.2466666666666666</v>
      </c>
      <c r="U19" s="500">
        <f>'F5'!U19+'F5.1 (N)'!F21</f>
        <v>0</v>
      </c>
      <c r="V19" s="500">
        <f>'F5'!V19+'F5.1 (N)'!G21</f>
        <v>0</v>
      </c>
      <c r="W19" s="496">
        <f t="shared" si="5"/>
        <v>5.1681817707854014</v>
      </c>
    </row>
    <row r="20" spans="2:23" s="11" customFormat="1" x14ac:dyDescent="0.3">
      <c r="B20" s="494">
        <f t="shared" si="6"/>
        <v>7</v>
      </c>
      <c r="C20" s="499" t="s">
        <v>865</v>
      </c>
      <c r="D20" s="500">
        <f>'F5'!D20</f>
        <v>0</v>
      </c>
      <c r="E20" s="500">
        <f>'F5'!E20</f>
        <v>0</v>
      </c>
      <c r="F20" s="500">
        <f>'F5'!F20</f>
        <v>0</v>
      </c>
      <c r="G20" s="500">
        <f>'F5'!G20</f>
        <v>0</v>
      </c>
      <c r="H20" s="500">
        <f t="shared" si="1"/>
        <v>0</v>
      </c>
      <c r="I20" s="496">
        <f t="shared" si="2"/>
        <v>0</v>
      </c>
      <c r="J20" s="500">
        <f>'F5'!J20</f>
        <v>0.150588</v>
      </c>
      <c r="K20" s="500">
        <f>'F5'!K20</f>
        <v>0</v>
      </c>
      <c r="L20" s="500">
        <f>'F5'!L20</f>
        <v>0</v>
      </c>
      <c r="M20" s="496">
        <f t="shared" si="3"/>
        <v>0.150588</v>
      </c>
      <c r="N20" s="500">
        <f t="shared" si="0"/>
        <v>0.150588</v>
      </c>
      <c r="O20" s="500">
        <f>'F5'!O20</f>
        <v>0</v>
      </c>
      <c r="P20" s="500">
        <f>'F5'!P20</f>
        <v>0</v>
      </c>
      <c r="Q20" s="500">
        <f>'F5'!Q20</f>
        <v>0</v>
      </c>
      <c r="R20" s="500">
        <f t="shared" si="4"/>
        <v>0.150588</v>
      </c>
      <c r="S20" s="496">
        <f>'F5'!S20+'F5.1 (N)'!D22</f>
        <v>0.150588</v>
      </c>
      <c r="T20" s="500">
        <f>'F5'!T20+'F5.1 (N)'!E22</f>
        <v>0</v>
      </c>
      <c r="U20" s="500">
        <f>'F5'!U20+'F5.1 (N)'!F22</f>
        <v>0</v>
      </c>
      <c r="V20" s="500">
        <f>'F5'!V20+'F5.1 (N)'!G22</f>
        <v>0</v>
      </c>
      <c r="W20" s="496">
        <f t="shared" si="5"/>
        <v>0.150588</v>
      </c>
    </row>
    <row r="21" spans="2:23" s="11" customFormat="1" x14ac:dyDescent="0.3">
      <c r="B21" s="494">
        <f t="shared" si="6"/>
        <v>8</v>
      </c>
      <c r="C21" s="499" t="s">
        <v>866</v>
      </c>
      <c r="D21" s="500">
        <f>'F5'!D21</f>
        <v>0</v>
      </c>
      <c r="E21" s="500">
        <f>'F5'!E21</f>
        <v>0</v>
      </c>
      <c r="F21" s="500">
        <f>'F5'!F21</f>
        <v>0</v>
      </c>
      <c r="G21" s="500">
        <f>'F5'!G21</f>
        <v>0</v>
      </c>
      <c r="H21" s="500">
        <f t="shared" si="1"/>
        <v>0</v>
      </c>
      <c r="I21" s="496">
        <f t="shared" si="2"/>
        <v>0</v>
      </c>
      <c r="J21" s="500">
        <f>'F5'!J21</f>
        <v>0</v>
      </c>
      <c r="K21" s="500">
        <f>'F5'!K21</f>
        <v>0</v>
      </c>
      <c r="L21" s="500">
        <f>'F5'!L21</f>
        <v>0</v>
      </c>
      <c r="M21" s="496">
        <f t="shared" si="3"/>
        <v>0</v>
      </c>
      <c r="N21" s="500">
        <f t="shared" si="0"/>
        <v>0</v>
      </c>
      <c r="O21" s="500">
        <f>'F5'!O21</f>
        <v>0</v>
      </c>
      <c r="P21" s="500">
        <f>'F5'!P21</f>
        <v>0</v>
      </c>
      <c r="Q21" s="500">
        <f>'F5'!Q21</f>
        <v>0</v>
      </c>
      <c r="R21" s="500">
        <f t="shared" si="4"/>
        <v>0</v>
      </c>
      <c r="S21" s="496">
        <f>'F5'!S21+'F5.1 (N)'!D23</f>
        <v>0</v>
      </c>
      <c r="T21" s="500">
        <f>'F5'!T21+'F5.1 (N)'!E23</f>
        <v>0</v>
      </c>
      <c r="U21" s="500">
        <f>'F5'!U21+'F5.1 (N)'!F23</f>
        <v>0</v>
      </c>
      <c r="V21" s="500">
        <f>'F5'!V21+'F5.1 (N)'!G23</f>
        <v>0</v>
      </c>
      <c r="W21" s="496">
        <f t="shared" si="5"/>
        <v>0</v>
      </c>
    </row>
    <row r="22" spans="2:23" s="11" customFormat="1" x14ac:dyDescent="0.3">
      <c r="B22" s="494">
        <f t="shared" si="6"/>
        <v>9</v>
      </c>
      <c r="C22" s="499" t="s">
        <v>867</v>
      </c>
      <c r="D22" s="500">
        <f>'F5'!D22</f>
        <v>0</v>
      </c>
      <c r="E22" s="500">
        <f>'F5'!E22</f>
        <v>0</v>
      </c>
      <c r="F22" s="500">
        <f>'F5'!F22</f>
        <v>0</v>
      </c>
      <c r="G22" s="500">
        <f>'F5'!G22</f>
        <v>0</v>
      </c>
      <c r="H22" s="500">
        <f t="shared" si="1"/>
        <v>0</v>
      </c>
      <c r="I22" s="496">
        <f t="shared" si="2"/>
        <v>0</v>
      </c>
      <c r="J22" s="500">
        <f>'F5'!J22</f>
        <v>0</v>
      </c>
      <c r="K22" s="500">
        <f>'F5'!K22</f>
        <v>0</v>
      </c>
      <c r="L22" s="500">
        <f>'F5'!L22</f>
        <v>0</v>
      </c>
      <c r="M22" s="496">
        <f t="shared" si="3"/>
        <v>0</v>
      </c>
      <c r="N22" s="500">
        <f t="shared" si="0"/>
        <v>0</v>
      </c>
      <c r="O22" s="500">
        <f>'F5'!O22</f>
        <v>0</v>
      </c>
      <c r="P22" s="500">
        <f>'F5'!P22</f>
        <v>0</v>
      </c>
      <c r="Q22" s="500">
        <f>'F5'!Q22</f>
        <v>0</v>
      </c>
      <c r="R22" s="500">
        <f t="shared" si="4"/>
        <v>0</v>
      </c>
      <c r="S22" s="496">
        <f>'F5'!S22+'F5.1 (N)'!D24</f>
        <v>0</v>
      </c>
      <c r="T22" s="500">
        <f>'F5'!T22+'F5.1 (N)'!E24</f>
        <v>0</v>
      </c>
      <c r="U22" s="500">
        <f>'F5'!U22+'F5.1 (N)'!F24</f>
        <v>0</v>
      </c>
      <c r="V22" s="500">
        <f>'F5'!V22+'F5.1 (N)'!G24</f>
        <v>0</v>
      </c>
      <c r="W22" s="496">
        <f t="shared" si="5"/>
        <v>0</v>
      </c>
    </row>
    <row r="23" spans="2:23" s="11" customFormat="1" x14ac:dyDescent="0.3">
      <c r="B23" s="494">
        <f t="shared" si="6"/>
        <v>10</v>
      </c>
      <c r="C23" s="499" t="s">
        <v>258</v>
      </c>
      <c r="D23" s="500">
        <f>'F5'!D23</f>
        <v>0.15568093966464991</v>
      </c>
      <c r="E23" s="500">
        <f>'F5'!E23</f>
        <v>0</v>
      </c>
      <c r="F23" s="500">
        <f>'F5'!F23</f>
        <v>0</v>
      </c>
      <c r="G23" s="500">
        <f>'F5'!G23</f>
        <v>0</v>
      </c>
      <c r="H23" s="500">
        <f t="shared" si="1"/>
        <v>0.15568093966464991</v>
      </c>
      <c r="I23" s="496">
        <f t="shared" si="2"/>
        <v>0.15568093966464991</v>
      </c>
      <c r="J23" s="500">
        <f>'F5'!J23</f>
        <v>0</v>
      </c>
      <c r="K23" s="500">
        <f>'F5'!K23</f>
        <v>0</v>
      </c>
      <c r="L23" s="500">
        <f>'F5'!L23</f>
        <v>0</v>
      </c>
      <c r="M23" s="496">
        <f t="shared" si="3"/>
        <v>0.15568093966464991</v>
      </c>
      <c r="N23" s="500">
        <f t="shared" si="0"/>
        <v>0.15568093966464991</v>
      </c>
      <c r="O23" s="500">
        <f>'F5'!O23</f>
        <v>0</v>
      </c>
      <c r="P23" s="500">
        <f>'F5'!P23</f>
        <v>0</v>
      </c>
      <c r="Q23" s="500">
        <f>'F5'!Q23</f>
        <v>0</v>
      </c>
      <c r="R23" s="500">
        <f t="shared" si="4"/>
        <v>0.15568093966464991</v>
      </c>
      <c r="S23" s="496">
        <f>'F5'!S23+'F5.1 (N)'!D25</f>
        <v>0.15568093966464991</v>
      </c>
      <c r="T23" s="500">
        <f>'F5'!T23+'F5.1 (N)'!E25</f>
        <v>0</v>
      </c>
      <c r="U23" s="500">
        <f>'F5'!U23+'F5.1 (N)'!F25</f>
        <v>0</v>
      </c>
      <c r="V23" s="500">
        <f>'F5'!V23+'F5.1 (N)'!G25</f>
        <v>0</v>
      </c>
      <c r="W23" s="496">
        <f t="shared" si="5"/>
        <v>0.15568093966464991</v>
      </c>
    </row>
    <row r="24" spans="2:23" s="11" customFormat="1" x14ac:dyDescent="0.3">
      <c r="B24" s="494">
        <f t="shared" si="6"/>
        <v>11</v>
      </c>
      <c r="C24" s="499" t="s">
        <v>259</v>
      </c>
      <c r="D24" s="500">
        <f>'F5'!D24</f>
        <v>0.34217114116840042</v>
      </c>
      <c r="E24" s="500">
        <f>'F5'!E24</f>
        <v>0</v>
      </c>
      <c r="F24" s="500">
        <f>'F5'!F24</f>
        <v>0</v>
      </c>
      <c r="G24" s="500">
        <f>'F5'!G24</f>
        <v>0</v>
      </c>
      <c r="H24" s="500">
        <f t="shared" si="1"/>
        <v>0.34217114116840042</v>
      </c>
      <c r="I24" s="496">
        <f t="shared" si="2"/>
        <v>0.34217114116840042</v>
      </c>
      <c r="J24" s="500">
        <f>'F5'!J24</f>
        <v>0</v>
      </c>
      <c r="K24" s="500">
        <f>'F5'!K24</f>
        <v>0</v>
      </c>
      <c r="L24" s="500">
        <f>'F5'!L24</f>
        <v>0</v>
      </c>
      <c r="M24" s="496">
        <f t="shared" si="3"/>
        <v>0.34217114116840042</v>
      </c>
      <c r="N24" s="500">
        <f t="shared" si="0"/>
        <v>0.34217114116840042</v>
      </c>
      <c r="O24" s="500">
        <f>'F5'!O24</f>
        <v>0</v>
      </c>
      <c r="P24" s="500">
        <f>'F5'!P24</f>
        <v>0</v>
      </c>
      <c r="Q24" s="500">
        <f>'F5'!Q24</f>
        <v>0</v>
      </c>
      <c r="R24" s="500">
        <f t="shared" si="4"/>
        <v>0.34217114116840042</v>
      </c>
      <c r="S24" s="496">
        <f>'F5'!S24+'F5.1 (N)'!D26</f>
        <v>0.34217114116840042</v>
      </c>
      <c r="T24" s="500">
        <f>'F5'!T24+'F5.1 (N)'!E26</f>
        <v>0</v>
      </c>
      <c r="U24" s="500">
        <f>'F5'!U24+'F5.1 (N)'!F26</f>
        <v>0</v>
      </c>
      <c r="V24" s="500">
        <f>'F5'!V24+'F5.1 (N)'!G26</f>
        <v>0</v>
      </c>
      <c r="W24" s="496">
        <f t="shared" si="5"/>
        <v>0.34217114116840042</v>
      </c>
    </row>
    <row r="25" spans="2:23" s="11" customFormat="1" x14ac:dyDescent="0.3">
      <c r="B25" s="494">
        <f t="shared" si="6"/>
        <v>12</v>
      </c>
      <c r="C25" s="499" t="s">
        <v>260</v>
      </c>
      <c r="D25" s="500">
        <f>'F5'!D25</f>
        <v>0.1181862101829375</v>
      </c>
      <c r="E25" s="500">
        <f>'F5'!E25</f>
        <v>0</v>
      </c>
      <c r="F25" s="500">
        <f>'F5'!F25</f>
        <v>0</v>
      </c>
      <c r="G25" s="500">
        <f>'F5'!G25</f>
        <v>0</v>
      </c>
      <c r="H25" s="500">
        <f t="shared" si="1"/>
        <v>0.1181862101829375</v>
      </c>
      <c r="I25" s="496">
        <f t="shared" si="2"/>
        <v>0.1181862101829375</v>
      </c>
      <c r="J25" s="500">
        <f>'F5'!J25</f>
        <v>2.5250000000000002E-2</v>
      </c>
      <c r="K25" s="500">
        <f>'F5'!K25</f>
        <v>0</v>
      </c>
      <c r="L25" s="500">
        <f>'F5'!L25</f>
        <v>0</v>
      </c>
      <c r="M25" s="496">
        <f t="shared" si="3"/>
        <v>0.14343621018293751</v>
      </c>
      <c r="N25" s="500">
        <f t="shared" si="0"/>
        <v>0.14343621018293751</v>
      </c>
      <c r="O25" s="500">
        <f>'F5'!O25</f>
        <v>0</v>
      </c>
      <c r="P25" s="500">
        <f>'F5'!P25</f>
        <v>0</v>
      </c>
      <c r="Q25" s="500">
        <f>'F5'!Q25</f>
        <v>0</v>
      </c>
      <c r="R25" s="500">
        <f t="shared" si="4"/>
        <v>0.14343621018293751</v>
      </c>
      <c r="S25" s="496">
        <f>'F5'!S25+'F5.1 (N)'!D27</f>
        <v>0.14343621018293751</v>
      </c>
      <c r="T25" s="500">
        <f>'F5'!T25+'F5.1 (N)'!E27</f>
        <v>0</v>
      </c>
      <c r="U25" s="500">
        <f>'F5'!U25+'F5.1 (N)'!F27</f>
        <v>0</v>
      </c>
      <c r="V25" s="500">
        <f>'F5'!V25+'F5.1 (N)'!G27</f>
        <v>0</v>
      </c>
      <c r="W25" s="496">
        <f t="shared" si="5"/>
        <v>0.14343621018293751</v>
      </c>
    </row>
    <row r="26" spans="2:23" s="11" customFormat="1" x14ac:dyDescent="0.3">
      <c r="B26" s="494">
        <f t="shared" si="6"/>
        <v>13</v>
      </c>
      <c r="C26" s="499" t="s">
        <v>875</v>
      </c>
      <c r="D26" s="500">
        <f>'F5'!D26</f>
        <v>0</v>
      </c>
      <c r="E26" s="500">
        <f>'F5'!E26</f>
        <v>0</v>
      </c>
      <c r="F26" s="500">
        <f>'F5'!F26</f>
        <v>0</v>
      </c>
      <c r="G26" s="500">
        <f>'F5'!G26</f>
        <v>0</v>
      </c>
      <c r="H26" s="500">
        <f t="shared" si="1"/>
        <v>0</v>
      </c>
      <c r="I26" s="496">
        <f t="shared" si="2"/>
        <v>0</v>
      </c>
      <c r="J26" s="500">
        <f>'F5'!J26</f>
        <v>0</v>
      </c>
      <c r="K26" s="500">
        <f>'F5'!K26</f>
        <v>0</v>
      </c>
      <c r="L26" s="500">
        <f>'F5'!L26</f>
        <v>0</v>
      </c>
      <c r="M26" s="496">
        <f t="shared" si="3"/>
        <v>0</v>
      </c>
      <c r="N26" s="500">
        <f t="shared" si="0"/>
        <v>0</v>
      </c>
      <c r="O26" s="500">
        <f>'F5'!O26</f>
        <v>0</v>
      </c>
      <c r="P26" s="500">
        <f>'F5'!P26</f>
        <v>0</v>
      </c>
      <c r="Q26" s="500">
        <f>'F5'!Q26</f>
        <v>0</v>
      </c>
      <c r="R26" s="500">
        <f t="shared" si="4"/>
        <v>0</v>
      </c>
      <c r="S26" s="496">
        <f>'F5'!S26+'F5.1 (N)'!D28</f>
        <v>0</v>
      </c>
      <c r="T26" s="500">
        <f>'F5'!T26+'F5.1 (N)'!E28</f>
        <v>0</v>
      </c>
      <c r="U26" s="500">
        <f>'F5'!U26+'F5.1 (N)'!F28</f>
        <v>0</v>
      </c>
      <c r="V26" s="500">
        <f>'F5'!V26+'F5.1 (N)'!G28</f>
        <v>0</v>
      </c>
      <c r="W26" s="496">
        <f t="shared" si="5"/>
        <v>0</v>
      </c>
    </row>
    <row r="27" spans="2:23" s="11" customFormat="1" x14ac:dyDescent="0.3">
      <c r="B27" s="494">
        <f t="shared" si="6"/>
        <v>14</v>
      </c>
      <c r="C27" s="499" t="s">
        <v>876</v>
      </c>
      <c r="D27" s="500">
        <f>'F5'!D27</f>
        <v>0</v>
      </c>
      <c r="E27" s="500">
        <f>'F5'!E27</f>
        <v>0</v>
      </c>
      <c r="F27" s="500">
        <f>'F5'!F27</f>
        <v>0</v>
      </c>
      <c r="G27" s="500">
        <f>'F5'!G27</f>
        <v>0</v>
      </c>
      <c r="H27" s="500">
        <f t="shared" si="1"/>
        <v>0</v>
      </c>
      <c r="I27" s="496">
        <f t="shared" si="2"/>
        <v>0</v>
      </c>
      <c r="J27" s="500">
        <f>'F5'!J27</f>
        <v>0</v>
      </c>
      <c r="K27" s="500">
        <f>'F5'!K27</f>
        <v>0</v>
      </c>
      <c r="L27" s="500">
        <f>'F5'!L27</f>
        <v>0</v>
      </c>
      <c r="M27" s="496">
        <f t="shared" si="3"/>
        <v>0</v>
      </c>
      <c r="N27" s="500">
        <f t="shared" si="0"/>
        <v>0</v>
      </c>
      <c r="O27" s="500">
        <f>'F5'!O27</f>
        <v>0</v>
      </c>
      <c r="P27" s="500">
        <f>'F5'!P27</f>
        <v>0</v>
      </c>
      <c r="Q27" s="500">
        <f>'F5'!Q27</f>
        <v>0</v>
      </c>
      <c r="R27" s="500">
        <f t="shared" si="4"/>
        <v>0</v>
      </c>
      <c r="S27" s="496">
        <f>'F5'!S27+'F5.1 (N)'!D29</f>
        <v>0</v>
      </c>
      <c r="T27" s="500">
        <f>'F5'!T27+'F5.1 (N)'!E29</f>
        <v>0</v>
      </c>
      <c r="U27" s="500">
        <f>'F5'!U27+'F5.1 (N)'!F29</f>
        <v>0</v>
      </c>
      <c r="V27" s="500">
        <f>'F5'!V27+'F5.1 (N)'!G29</f>
        <v>0</v>
      </c>
      <c r="W27" s="496">
        <f t="shared" si="5"/>
        <v>0</v>
      </c>
    </row>
    <row r="28" spans="2:23" s="11" customFormat="1" x14ac:dyDescent="0.3">
      <c r="B28" s="494">
        <f t="shared" si="6"/>
        <v>15</v>
      </c>
      <c r="C28" s="499" t="s">
        <v>877</v>
      </c>
      <c r="D28" s="500">
        <f>'F5'!D28</f>
        <v>0</v>
      </c>
      <c r="E28" s="500">
        <f>'F5'!E28</f>
        <v>0</v>
      </c>
      <c r="F28" s="500">
        <f>'F5'!F28</f>
        <v>0</v>
      </c>
      <c r="G28" s="500">
        <f>'F5'!G28</f>
        <v>0</v>
      </c>
      <c r="H28" s="500">
        <f t="shared" si="1"/>
        <v>0</v>
      </c>
      <c r="I28" s="496">
        <f t="shared" si="2"/>
        <v>0</v>
      </c>
      <c r="J28" s="500">
        <f>'F5'!J28</f>
        <v>0</v>
      </c>
      <c r="K28" s="500">
        <f>'F5'!K28</f>
        <v>0</v>
      </c>
      <c r="L28" s="500">
        <f>'F5'!L28</f>
        <v>0</v>
      </c>
      <c r="M28" s="496">
        <f t="shared" si="3"/>
        <v>0</v>
      </c>
      <c r="N28" s="500">
        <f t="shared" si="0"/>
        <v>0</v>
      </c>
      <c r="O28" s="500">
        <f>'F5'!O28</f>
        <v>0</v>
      </c>
      <c r="P28" s="500">
        <f>'F5'!P28</f>
        <v>0</v>
      </c>
      <c r="Q28" s="500">
        <f>'F5'!Q28</f>
        <v>0</v>
      </c>
      <c r="R28" s="500">
        <f t="shared" si="4"/>
        <v>0</v>
      </c>
      <c r="S28" s="496">
        <f>'F5'!S28+'F5.1 (N)'!D30</f>
        <v>0</v>
      </c>
      <c r="T28" s="500">
        <f>'F5'!T28+'F5.1 (N)'!E30</f>
        <v>0</v>
      </c>
      <c r="U28" s="500">
        <f>'F5'!U28+'F5.1 (N)'!F30</f>
        <v>0</v>
      </c>
      <c r="V28" s="500">
        <f>'F5'!V28+'F5.1 (N)'!G30</f>
        <v>0</v>
      </c>
      <c r="W28" s="496">
        <f t="shared" si="5"/>
        <v>0</v>
      </c>
    </row>
    <row r="29" spans="2:23" s="11" customFormat="1" x14ac:dyDescent="0.3">
      <c r="B29" s="494">
        <f t="shared" si="6"/>
        <v>16</v>
      </c>
      <c r="C29" s="499" t="s">
        <v>868</v>
      </c>
      <c r="D29" s="500">
        <f>'F5'!D29</f>
        <v>0</v>
      </c>
      <c r="E29" s="500">
        <f>'F5'!E29</f>
        <v>0</v>
      </c>
      <c r="F29" s="500">
        <f>'F5'!F29</f>
        <v>0</v>
      </c>
      <c r="G29" s="500">
        <f>'F5'!G29</f>
        <v>0</v>
      </c>
      <c r="H29" s="500">
        <f t="shared" si="1"/>
        <v>0</v>
      </c>
      <c r="I29" s="496">
        <f t="shared" si="2"/>
        <v>0</v>
      </c>
      <c r="J29" s="500">
        <f>'F5'!J29</f>
        <v>0</v>
      </c>
      <c r="K29" s="500">
        <f>'F5'!K29</f>
        <v>0</v>
      </c>
      <c r="L29" s="500">
        <f>'F5'!L29</f>
        <v>0</v>
      </c>
      <c r="M29" s="496">
        <f t="shared" si="3"/>
        <v>0</v>
      </c>
      <c r="N29" s="500">
        <f t="shared" si="0"/>
        <v>0</v>
      </c>
      <c r="O29" s="500">
        <f>'F5'!O29</f>
        <v>0</v>
      </c>
      <c r="P29" s="500">
        <f>'F5'!P29</f>
        <v>0</v>
      </c>
      <c r="Q29" s="500">
        <f>'F5'!Q29</f>
        <v>0</v>
      </c>
      <c r="R29" s="500">
        <f t="shared" si="4"/>
        <v>0</v>
      </c>
      <c r="S29" s="496">
        <f>'F5'!S29+'F5.1 (N)'!D31</f>
        <v>0</v>
      </c>
      <c r="T29" s="500">
        <f>'F5'!T29+'F5.1 (N)'!E31</f>
        <v>0</v>
      </c>
      <c r="U29" s="500">
        <f>'F5'!U29+'F5.1 (N)'!F31</f>
        <v>0</v>
      </c>
      <c r="V29" s="500">
        <f>'F5'!V29+'F5.1 (N)'!G31</f>
        <v>0</v>
      </c>
      <c r="W29" s="496">
        <f t="shared" si="5"/>
        <v>0</v>
      </c>
    </row>
    <row r="30" spans="2:23" s="11" customFormat="1" x14ac:dyDescent="0.3">
      <c r="B30" s="494">
        <f t="shared" si="6"/>
        <v>17</v>
      </c>
      <c r="C30" s="499" t="s">
        <v>878</v>
      </c>
      <c r="D30" s="500">
        <f>'F5'!D30</f>
        <v>0</v>
      </c>
      <c r="E30" s="500">
        <f>'F5'!E30</f>
        <v>0</v>
      </c>
      <c r="F30" s="500">
        <f>'F5'!F30</f>
        <v>0</v>
      </c>
      <c r="G30" s="500">
        <f>'F5'!G30</f>
        <v>0</v>
      </c>
      <c r="H30" s="500">
        <f t="shared" si="1"/>
        <v>0</v>
      </c>
      <c r="I30" s="496">
        <f t="shared" si="2"/>
        <v>0</v>
      </c>
      <c r="J30" s="500">
        <f>'F5'!J30</f>
        <v>0</v>
      </c>
      <c r="K30" s="500">
        <f>'F5'!K30</f>
        <v>0</v>
      </c>
      <c r="L30" s="500">
        <f>'F5'!L30</f>
        <v>0</v>
      </c>
      <c r="M30" s="496">
        <f t="shared" si="3"/>
        <v>0</v>
      </c>
      <c r="N30" s="500">
        <f t="shared" si="0"/>
        <v>0</v>
      </c>
      <c r="O30" s="500">
        <f>'F5'!O30</f>
        <v>0</v>
      </c>
      <c r="P30" s="500">
        <f>'F5'!P30</f>
        <v>0</v>
      </c>
      <c r="Q30" s="500">
        <f>'F5'!Q30</f>
        <v>0</v>
      </c>
      <c r="R30" s="500">
        <f t="shared" si="4"/>
        <v>0</v>
      </c>
      <c r="S30" s="496">
        <f>'F5'!S30+'F5.1 (N)'!D32</f>
        <v>0</v>
      </c>
      <c r="T30" s="500">
        <f>'F5'!T30+'F5.1 (N)'!E32</f>
        <v>0</v>
      </c>
      <c r="U30" s="500">
        <f>'F5'!U30+'F5.1 (N)'!F32</f>
        <v>0</v>
      </c>
      <c r="V30" s="500">
        <f>'F5'!V30+'F5.1 (N)'!G32</f>
        <v>0</v>
      </c>
      <c r="W30" s="496">
        <f t="shared" si="5"/>
        <v>0</v>
      </c>
    </row>
    <row r="31" spans="2:23" s="1" customFormat="1" ht="16" x14ac:dyDescent="0.3">
      <c r="B31" s="84"/>
      <c r="C31" s="99" t="s">
        <v>271</v>
      </c>
      <c r="D31" s="487">
        <f>SUM(D14:D30)</f>
        <v>3.231619547366984</v>
      </c>
      <c r="E31" s="487">
        <f>SUM(E14:E30)</f>
        <v>0</v>
      </c>
      <c r="F31" s="487">
        <f t="shared" ref="F31:W31" si="7">SUM(F14:F30)</f>
        <v>0</v>
      </c>
      <c r="G31" s="487">
        <f t="shared" si="7"/>
        <v>0</v>
      </c>
      <c r="H31" s="487">
        <f t="shared" si="7"/>
        <v>3.231619547366984</v>
      </c>
      <c r="I31" s="487">
        <f t="shared" si="7"/>
        <v>3.231619547366984</v>
      </c>
      <c r="J31" s="487">
        <f t="shared" si="7"/>
        <v>0.17583799999999999</v>
      </c>
      <c r="K31" s="487">
        <f t="shared" si="7"/>
        <v>0</v>
      </c>
      <c r="L31" s="487">
        <f t="shared" si="7"/>
        <v>0</v>
      </c>
      <c r="M31" s="487">
        <f t="shared" si="7"/>
        <v>3.4074575473669841</v>
      </c>
      <c r="N31" s="487">
        <f t="shared" si="7"/>
        <v>3.4074575473669841</v>
      </c>
      <c r="O31" s="487">
        <f t="shared" si="7"/>
        <v>1.3121599999999998</v>
      </c>
      <c r="P31" s="487">
        <f t="shared" si="7"/>
        <v>0</v>
      </c>
      <c r="Q31" s="487">
        <f t="shared" si="7"/>
        <v>0</v>
      </c>
      <c r="R31" s="487">
        <f t="shared" si="7"/>
        <v>4.7196175473669832</v>
      </c>
      <c r="S31" s="487">
        <f t="shared" si="7"/>
        <v>4.7196175473669832</v>
      </c>
      <c r="T31" s="487">
        <f t="shared" si="7"/>
        <v>2.2466666666666666</v>
      </c>
      <c r="U31" s="487">
        <f t="shared" si="7"/>
        <v>0</v>
      </c>
      <c r="V31" s="487">
        <f t="shared" si="7"/>
        <v>0</v>
      </c>
      <c r="W31" s="487">
        <f t="shared" si="7"/>
        <v>6.9662842140336494</v>
      </c>
    </row>
    <row r="32" spans="2:23" s="1" customFormat="1" x14ac:dyDescent="0.3">
      <c r="B32" s="861"/>
      <c r="C32" s="8"/>
      <c r="D32" s="8"/>
      <c r="E32" s="8"/>
      <c r="F32" s="8"/>
      <c r="G32" s="8"/>
      <c r="H32" s="8"/>
      <c r="J32" s="42"/>
      <c r="M32" s="42"/>
      <c r="N32" s="42"/>
    </row>
    <row r="33" spans="1:33" x14ac:dyDescent="0.3">
      <c r="B33" s="1413" t="s">
        <v>612</v>
      </c>
      <c r="C33" s="1413"/>
      <c r="D33" s="1413"/>
      <c r="E33" s="1413"/>
      <c r="F33" s="1413"/>
      <c r="G33" s="1413"/>
      <c r="H33" s="8"/>
      <c r="I33" s="1"/>
      <c r="J33" s="42"/>
      <c r="K33" s="1"/>
      <c r="L33" s="1"/>
      <c r="M33" s="42"/>
      <c r="N33" s="42"/>
      <c r="O33" s="1"/>
      <c r="P33" s="1"/>
      <c r="Q33" s="1"/>
      <c r="R33" s="1"/>
    </row>
    <row r="34" spans="1:33" x14ac:dyDescent="0.3">
      <c r="B34" s="861"/>
      <c r="C34" s="8"/>
      <c r="D34" s="8"/>
      <c r="E34" s="8"/>
      <c r="F34" s="8"/>
      <c r="G34" s="8"/>
      <c r="H34" s="8"/>
      <c r="I34" s="1"/>
      <c r="J34" s="42"/>
      <c r="K34" s="1"/>
      <c r="L34" s="1"/>
      <c r="M34" s="42"/>
      <c r="N34" s="42"/>
      <c r="O34" s="1"/>
      <c r="P34" s="1"/>
      <c r="Q34" s="1"/>
      <c r="R34" s="1"/>
    </row>
    <row r="35" spans="1:33" ht="15.75" customHeight="1" x14ac:dyDescent="0.3">
      <c r="B35" s="861"/>
      <c r="C35" s="8"/>
      <c r="D35" s="8"/>
      <c r="E35" s="8"/>
      <c r="F35" s="8"/>
      <c r="G35" s="8"/>
      <c r="H35" s="8"/>
      <c r="I35" s="1"/>
      <c r="J35" s="42"/>
      <c r="K35" s="1"/>
      <c r="L35" s="1"/>
      <c r="M35" s="42"/>
      <c r="N35" s="42"/>
      <c r="O35" s="1"/>
      <c r="P35" s="1"/>
      <c r="Q35" s="1"/>
      <c r="AG35" s="297" t="s">
        <v>10</v>
      </c>
    </row>
    <row r="36" spans="1:33" ht="15.75" customHeight="1" x14ac:dyDescent="0.3">
      <c r="B36" s="1301" t="s">
        <v>343</v>
      </c>
      <c r="C36" s="1301" t="s">
        <v>37</v>
      </c>
      <c r="D36" s="1414" t="s">
        <v>935</v>
      </c>
      <c r="E36" s="1415"/>
      <c r="F36" s="1415"/>
      <c r="G36" s="1415"/>
      <c r="H36" s="1416"/>
      <c r="I36" s="1414" t="s">
        <v>939</v>
      </c>
      <c r="J36" s="1415"/>
      <c r="K36" s="1415"/>
      <c r="L36" s="1415"/>
      <c r="M36" s="1416"/>
      <c r="N36" s="1408" t="s">
        <v>936</v>
      </c>
      <c r="O36" s="1408"/>
      <c r="P36" s="1408"/>
      <c r="Q36" s="1408"/>
      <c r="R36" s="1408"/>
      <c r="S36" s="1408" t="s">
        <v>938</v>
      </c>
      <c r="T36" s="1408"/>
      <c r="U36" s="1408"/>
      <c r="V36" s="1408"/>
      <c r="W36" s="1408"/>
    </row>
    <row r="37" spans="1:33" s="34" customFormat="1" x14ac:dyDescent="0.3">
      <c r="B37" s="1301"/>
      <c r="C37" s="1301"/>
      <c r="D37" s="1417" t="s">
        <v>21</v>
      </c>
      <c r="E37" s="1418"/>
      <c r="F37" s="1418"/>
      <c r="G37" s="1418"/>
      <c r="H37" s="1419"/>
      <c r="I37" s="1417" t="s">
        <v>21</v>
      </c>
      <c r="J37" s="1418"/>
      <c r="K37" s="1418"/>
      <c r="L37" s="1418"/>
      <c r="M37" s="1419"/>
      <c r="N37" s="1411" t="s">
        <v>21</v>
      </c>
      <c r="O37" s="1412"/>
      <c r="P37" s="1412"/>
      <c r="Q37" s="1412"/>
      <c r="R37" s="1412"/>
      <c r="S37" s="1411" t="s">
        <v>21</v>
      </c>
      <c r="T37" s="1412"/>
      <c r="U37" s="1412"/>
      <c r="V37" s="1412"/>
      <c r="W37" s="1412"/>
    </row>
    <row r="38" spans="1:33" s="35" customFormat="1" ht="42" x14ac:dyDescent="0.25">
      <c r="B38" s="1301"/>
      <c r="C38" s="1301"/>
      <c r="D38" s="862" t="s">
        <v>267</v>
      </c>
      <c r="E38" s="862" t="s">
        <v>268</v>
      </c>
      <c r="F38" s="862" t="s">
        <v>269</v>
      </c>
      <c r="G38" s="860" t="s">
        <v>601</v>
      </c>
      <c r="H38" s="862" t="s">
        <v>270</v>
      </c>
      <c r="I38" s="862" t="s">
        <v>267</v>
      </c>
      <c r="J38" s="862" t="s">
        <v>268</v>
      </c>
      <c r="K38" s="862" t="s">
        <v>269</v>
      </c>
      <c r="L38" s="860" t="s">
        <v>601</v>
      </c>
      <c r="M38" s="862" t="s">
        <v>270</v>
      </c>
      <c r="N38" s="862" t="s">
        <v>267</v>
      </c>
      <c r="O38" s="862" t="s">
        <v>268</v>
      </c>
      <c r="P38" s="862" t="s">
        <v>269</v>
      </c>
      <c r="Q38" s="860" t="s">
        <v>601</v>
      </c>
      <c r="R38" s="862" t="s">
        <v>270</v>
      </c>
      <c r="S38" s="862" t="s">
        <v>267</v>
      </c>
      <c r="T38" s="862" t="s">
        <v>268</v>
      </c>
      <c r="U38" s="862" t="s">
        <v>269</v>
      </c>
      <c r="V38" s="860" t="s">
        <v>601</v>
      </c>
      <c r="W38" s="862" t="s">
        <v>270</v>
      </c>
    </row>
    <row r="39" spans="1:33" s="6" customFormat="1" ht="28" x14ac:dyDescent="0.3">
      <c r="B39" s="298"/>
      <c r="C39" s="298"/>
      <c r="D39" s="298" t="s">
        <v>609</v>
      </c>
      <c r="E39" s="298" t="s">
        <v>610</v>
      </c>
      <c r="F39" s="298" t="s">
        <v>611</v>
      </c>
      <c r="G39" s="298" t="s">
        <v>673</v>
      </c>
      <c r="H39" s="298" t="s">
        <v>674</v>
      </c>
      <c r="I39" s="298" t="s">
        <v>675</v>
      </c>
      <c r="J39" s="298" t="s">
        <v>676</v>
      </c>
      <c r="K39" s="298" t="s">
        <v>677</v>
      </c>
      <c r="L39" s="298" t="s">
        <v>678</v>
      </c>
      <c r="M39" s="298" t="s">
        <v>679</v>
      </c>
      <c r="N39" s="298" t="s">
        <v>680</v>
      </c>
      <c r="O39" s="298" t="s">
        <v>681</v>
      </c>
      <c r="P39" s="298" t="s">
        <v>682</v>
      </c>
      <c r="Q39" s="298" t="s">
        <v>683</v>
      </c>
      <c r="R39" s="298" t="s">
        <v>684</v>
      </c>
      <c r="S39" s="298" t="s">
        <v>1399</v>
      </c>
      <c r="T39" s="298" t="s">
        <v>949</v>
      </c>
      <c r="U39" s="298" t="s">
        <v>950</v>
      </c>
      <c r="V39" s="298" t="s">
        <v>951</v>
      </c>
      <c r="W39" s="298" t="s">
        <v>1400</v>
      </c>
    </row>
    <row r="40" spans="1:33" s="607" customFormat="1" x14ac:dyDescent="0.3">
      <c r="B40" s="494">
        <v>1</v>
      </c>
      <c r="C40" s="499" t="s">
        <v>861</v>
      </c>
      <c r="D40" s="496">
        <f>W14</f>
        <v>0</v>
      </c>
      <c r="E40" s="500">
        <f>'F5'!E40+'F5.1 (N)'!J16</f>
        <v>0</v>
      </c>
      <c r="F40" s="500">
        <f>'F5'!F40+'F5.1 (N)'!K16</f>
        <v>0</v>
      </c>
      <c r="G40" s="500">
        <f>'F5'!G40+'F5.1 (N)'!L16</f>
        <v>0</v>
      </c>
      <c r="H40" s="496">
        <f>D40+E40-F40-G40</f>
        <v>0</v>
      </c>
      <c r="I40" s="496">
        <f>H40</f>
        <v>0</v>
      </c>
      <c r="J40" s="500">
        <f>'F5'!J40+'F5.1 (N)'!O16</f>
        <v>0</v>
      </c>
      <c r="K40" s="500">
        <f>'F5'!K40+'F5.1 (N)'!P16</f>
        <v>0</v>
      </c>
      <c r="L40" s="500">
        <f>'F5'!L40+'F5.1 (N)'!Q16</f>
        <v>0</v>
      </c>
      <c r="M40" s="496">
        <f>I40+J40-K40-L40</f>
        <v>0</v>
      </c>
      <c r="N40" s="496">
        <f>M40</f>
        <v>0</v>
      </c>
      <c r="O40" s="500">
        <f>'F5'!O40+'F5.1 (N)'!T16</f>
        <v>0</v>
      </c>
      <c r="P40" s="500">
        <f>'F5'!P40+'F5.1 (N)'!U16</f>
        <v>0</v>
      </c>
      <c r="Q40" s="500">
        <f>'F5'!Q40+'F5.1 (N)'!V16</f>
        <v>0</v>
      </c>
      <c r="R40" s="496">
        <f>N40+O40-P40-Q40</f>
        <v>0</v>
      </c>
      <c r="S40" s="496">
        <f>R40</f>
        <v>0</v>
      </c>
      <c r="T40" s="500">
        <f>'F5'!T40+'F5.1 (N)'!Y16</f>
        <v>0</v>
      </c>
      <c r="U40" s="500">
        <f>'F5'!U40+'F5.1 (N)'!Z16</f>
        <v>0</v>
      </c>
      <c r="V40" s="500">
        <f>'F5'!V40+'F5.1 (N)'!AA16</f>
        <v>0</v>
      </c>
      <c r="W40" s="496">
        <f>S40+T40-U40-V40</f>
        <v>0</v>
      </c>
    </row>
    <row r="41" spans="1:33" s="607" customFormat="1" x14ac:dyDescent="0.3">
      <c r="B41" s="494">
        <f>B40+1</f>
        <v>2</v>
      </c>
      <c r="C41" s="499" t="s">
        <v>255</v>
      </c>
      <c r="D41" s="496">
        <f t="shared" ref="D41:D56" si="8">W15</f>
        <v>0.90776682358312599</v>
      </c>
      <c r="E41" s="500">
        <f>'F5'!E41+'F5.1 (N)'!J17</f>
        <v>0</v>
      </c>
      <c r="F41" s="500">
        <f>'F5'!F41+'F5.1 (N)'!K17</f>
        <v>0</v>
      </c>
      <c r="G41" s="500">
        <f>'F5'!G41+'F5.1 (N)'!L17</f>
        <v>0</v>
      </c>
      <c r="H41" s="496">
        <f t="shared" ref="H41:H56" si="9">D41+E41-F41-G41</f>
        <v>0.90776682358312599</v>
      </c>
      <c r="I41" s="496">
        <f t="shared" ref="I41:I56" si="10">H41</f>
        <v>0.90776682358312599</v>
      </c>
      <c r="J41" s="500">
        <f>'F5'!J41+'F5.1 (N)'!O17</f>
        <v>0</v>
      </c>
      <c r="K41" s="500">
        <f>'F5'!K41+'F5.1 (N)'!P17</f>
        <v>0</v>
      </c>
      <c r="L41" s="500">
        <f>'F5'!L41+'F5.1 (N)'!Q17</f>
        <v>0</v>
      </c>
      <c r="M41" s="496">
        <f t="shared" ref="M41:M56" si="11">I41+J41-K41-L41</f>
        <v>0.90776682358312599</v>
      </c>
      <c r="N41" s="496">
        <f t="shared" ref="N41:N56" si="12">M41</f>
        <v>0.90776682358312599</v>
      </c>
      <c r="O41" s="500">
        <f>'F5'!O41+'F5.1 (N)'!T17</f>
        <v>0</v>
      </c>
      <c r="P41" s="500">
        <f>'F5'!P41+'F5.1 (N)'!U17</f>
        <v>0</v>
      </c>
      <c r="Q41" s="500">
        <f>'F5'!Q41+'F5.1 (N)'!V17</f>
        <v>0</v>
      </c>
      <c r="R41" s="496">
        <f t="shared" ref="R41:R56" si="13">N41+O41-P41-Q41</f>
        <v>0.90776682358312599</v>
      </c>
      <c r="S41" s="496">
        <f t="shared" ref="S41:S56" si="14">R41</f>
        <v>0.90776682358312599</v>
      </c>
      <c r="T41" s="500">
        <f>'F5'!T41+'F5.1 (N)'!Y17</f>
        <v>0</v>
      </c>
      <c r="U41" s="500">
        <f>'F5'!U41+'F5.1 (N)'!Z17</f>
        <v>0</v>
      </c>
      <c r="V41" s="500">
        <f>'F5'!V41+'F5.1 (N)'!AA17</f>
        <v>0</v>
      </c>
      <c r="W41" s="496">
        <f t="shared" ref="W41:W56" si="15">S41+T41-U41-V41</f>
        <v>0.90776682358312599</v>
      </c>
    </row>
    <row r="42" spans="1:33" s="11" customFormat="1" x14ac:dyDescent="0.3">
      <c r="A42" s="607"/>
      <c r="B42" s="494">
        <f t="shared" ref="B42:B56" si="16">B41+1</f>
        <v>3</v>
      </c>
      <c r="C42" s="499" t="s">
        <v>862</v>
      </c>
      <c r="D42" s="496">
        <f t="shared" si="8"/>
        <v>0</v>
      </c>
      <c r="E42" s="500">
        <f>'F5'!E42+'F5.1 (N)'!J18</f>
        <v>0</v>
      </c>
      <c r="F42" s="500">
        <f>'F5'!F42+'F5.1 (N)'!K18</f>
        <v>0</v>
      </c>
      <c r="G42" s="500">
        <f>'F5'!G42+'F5.1 (N)'!L18</f>
        <v>0</v>
      </c>
      <c r="H42" s="496">
        <f t="shared" si="9"/>
        <v>0</v>
      </c>
      <c r="I42" s="496">
        <f t="shared" si="10"/>
        <v>0</v>
      </c>
      <c r="J42" s="500">
        <f>'F5'!J42+'F5.1 (N)'!O18</f>
        <v>0</v>
      </c>
      <c r="K42" s="500">
        <f>'F5'!K42+'F5.1 (N)'!P18</f>
        <v>0</v>
      </c>
      <c r="L42" s="500">
        <f>'F5'!L42+'F5.1 (N)'!Q18</f>
        <v>0</v>
      </c>
      <c r="M42" s="496">
        <f t="shared" si="11"/>
        <v>0</v>
      </c>
      <c r="N42" s="496">
        <f t="shared" si="12"/>
        <v>0</v>
      </c>
      <c r="O42" s="500">
        <f>'F5'!O42+'F5.1 (N)'!T18</f>
        <v>0</v>
      </c>
      <c r="P42" s="500">
        <f>'F5'!P42+'F5.1 (N)'!U18</f>
        <v>0</v>
      </c>
      <c r="Q42" s="500">
        <f>'F5'!Q42+'F5.1 (N)'!V18</f>
        <v>0</v>
      </c>
      <c r="R42" s="496">
        <f t="shared" si="13"/>
        <v>0</v>
      </c>
      <c r="S42" s="496">
        <f t="shared" si="14"/>
        <v>0</v>
      </c>
      <c r="T42" s="500">
        <f>'F5'!T42+'F5.1 (N)'!Y18</f>
        <v>0</v>
      </c>
      <c r="U42" s="500">
        <f>'F5'!U42+'F5.1 (N)'!Z18</f>
        <v>0</v>
      </c>
      <c r="V42" s="500">
        <f>'F5'!V42+'F5.1 (N)'!AA18</f>
        <v>0</v>
      </c>
      <c r="W42" s="496">
        <f t="shared" si="15"/>
        <v>0</v>
      </c>
    </row>
    <row r="43" spans="1:33" s="11" customFormat="1" x14ac:dyDescent="0.3">
      <c r="A43" s="607"/>
      <c r="B43" s="494">
        <f t="shared" si="16"/>
        <v>4</v>
      </c>
      <c r="C43" s="499" t="s">
        <v>863</v>
      </c>
      <c r="D43" s="496">
        <f t="shared" si="8"/>
        <v>0</v>
      </c>
      <c r="E43" s="500">
        <f>'F5'!E43+'F5.1 (N)'!J19</f>
        <v>0</v>
      </c>
      <c r="F43" s="500">
        <f>'F5'!F43+'F5.1 (N)'!K19</f>
        <v>0</v>
      </c>
      <c r="G43" s="500">
        <f>'F5'!G43+'F5.1 (N)'!L19</f>
        <v>0</v>
      </c>
      <c r="H43" s="496">
        <f t="shared" si="9"/>
        <v>0</v>
      </c>
      <c r="I43" s="496">
        <f t="shared" si="10"/>
        <v>0</v>
      </c>
      <c r="J43" s="500">
        <f>'F5'!J43+'F5.1 (N)'!O19</f>
        <v>0</v>
      </c>
      <c r="K43" s="500">
        <f>'F5'!K43+'F5.1 (N)'!P19</f>
        <v>0</v>
      </c>
      <c r="L43" s="500">
        <f>'F5'!L43+'F5.1 (N)'!Q19</f>
        <v>0</v>
      </c>
      <c r="M43" s="496">
        <f t="shared" si="11"/>
        <v>0</v>
      </c>
      <c r="N43" s="496">
        <f t="shared" si="12"/>
        <v>0</v>
      </c>
      <c r="O43" s="500">
        <f>'F5'!O43+'F5.1 (N)'!T19</f>
        <v>0</v>
      </c>
      <c r="P43" s="500">
        <f>'F5'!P43+'F5.1 (N)'!U19</f>
        <v>0</v>
      </c>
      <c r="Q43" s="500">
        <f>'F5'!Q43+'F5.1 (N)'!V19</f>
        <v>0</v>
      </c>
      <c r="R43" s="496">
        <f t="shared" si="13"/>
        <v>0</v>
      </c>
      <c r="S43" s="496">
        <f t="shared" si="14"/>
        <v>0</v>
      </c>
      <c r="T43" s="500">
        <f>'F5'!T43+'F5.1 (N)'!Y19</f>
        <v>0</v>
      </c>
      <c r="U43" s="500">
        <f>'F5'!U43+'F5.1 (N)'!Z19</f>
        <v>0</v>
      </c>
      <c r="V43" s="500">
        <f>'F5'!V43+'F5.1 (N)'!AA19</f>
        <v>0</v>
      </c>
      <c r="W43" s="496">
        <f t="shared" si="15"/>
        <v>0</v>
      </c>
    </row>
    <row r="44" spans="1:33" s="11" customFormat="1" x14ac:dyDescent="0.3">
      <c r="A44" s="607"/>
      <c r="B44" s="494">
        <f t="shared" si="16"/>
        <v>5</v>
      </c>
      <c r="C44" s="499" t="s">
        <v>864</v>
      </c>
      <c r="D44" s="496">
        <f t="shared" si="8"/>
        <v>9.8459328649135369E-2</v>
      </c>
      <c r="E44" s="500">
        <f>'F5'!E44+'F5.1 (N)'!J20</f>
        <v>0</v>
      </c>
      <c r="F44" s="500">
        <f>'F5'!F44+'F5.1 (N)'!K20</f>
        <v>0</v>
      </c>
      <c r="G44" s="500">
        <f>'F5'!G44+'F5.1 (N)'!L20</f>
        <v>0</v>
      </c>
      <c r="H44" s="496">
        <f t="shared" si="9"/>
        <v>9.8459328649135369E-2</v>
      </c>
      <c r="I44" s="496">
        <f t="shared" si="10"/>
        <v>9.8459328649135369E-2</v>
      </c>
      <c r="J44" s="500">
        <f>'F5'!J44+'F5.1 (N)'!O20</f>
        <v>0</v>
      </c>
      <c r="K44" s="500">
        <f>'F5'!K44+'F5.1 (N)'!P20</f>
        <v>0</v>
      </c>
      <c r="L44" s="500">
        <f>'F5'!L44+'F5.1 (N)'!Q20</f>
        <v>0</v>
      </c>
      <c r="M44" s="496">
        <f t="shared" si="11"/>
        <v>9.8459328649135369E-2</v>
      </c>
      <c r="N44" s="496">
        <f t="shared" si="12"/>
        <v>9.8459328649135369E-2</v>
      </c>
      <c r="O44" s="500">
        <f>'F5'!O44+'F5.1 (N)'!T20</f>
        <v>0</v>
      </c>
      <c r="P44" s="500">
        <f>'F5'!P44+'F5.1 (N)'!U20</f>
        <v>0</v>
      </c>
      <c r="Q44" s="500">
        <f>'F5'!Q44+'F5.1 (N)'!V20</f>
        <v>0</v>
      </c>
      <c r="R44" s="496">
        <f t="shared" si="13"/>
        <v>9.8459328649135369E-2</v>
      </c>
      <c r="S44" s="496">
        <f t="shared" si="14"/>
        <v>9.8459328649135369E-2</v>
      </c>
      <c r="T44" s="500">
        <f>'F5'!T44+'F5.1 (N)'!Y20</f>
        <v>0</v>
      </c>
      <c r="U44" s="500">
        <f>'F5'!U44+'F5.1 (N)'!Z20</f>
        <v>0</v>
      </c>
      <c r="V44" s="500">
        <f>'F5'!V44+'F5.1 (N)'!AA20</f>
        <v>0</v>
      </c>
      <c r="W44" s="496">
        <f t="shared" si="15"/>
        <v>9.8459328649135369E-2</v>
      </c>
    </row>
    <row r="45" spans="1:33" s="11" customFormat="1" x14ac:dyDescent="0.3">
      <c r="A45" s="607"/>
      <c r="B45" s="494">
        <f t="shared" si="16"/>
        <v>6</v>
      </c>
      <c r="C45" s="499" t="s">
        <v>254</v>
      </c>
      <c r="D45" s="496">
        <f t="shared" si="8"/>
        <v>5.1681817707854014</v>
      </c>
      <c r="E45" s="500">
        <f>'F5'!E45+'F5.1 (N)'!J21</f>
        <v>0</v>
      </c>
      <c r="F45" s="500">
        <f>'F5'!F45+'F5.1 (N)'!K21</f>
        <v>0</v>
      </c>
      <c r="G45" s="500">
        <f>'F5'!G45+'F5.1 (N)'!L21</f>
        <v>0</v>
      </c>
      <c r="H45" s="496">
        <f t="shared" si="9"/>
        <v>5.1681817707854014</v>
      </c>
      <c r="I45" s="496">
        <f t="shared" si="10"/>
        <v>5.1681817707854014</v>
      </c>
      <c r="J45" s="500">
        <f>'F5'!J45+'F5.1 (N)'!O21</f>
        <v>1</v>
      </c>
      <c r="K45" s="500">
        <f>'F5'!K45+'F5.1 (N)'!P21</f>
        <v>0</v>
      </c>
      <c r="L45" s="500">
        <f>'F5'!L45+'F5.1 (N)'!Q21</f>
        <v>0</v>
      </c>
      <c r="M45" s="496">
        <f t="shared" si="11"/>
        <v>6.1681817707854014</v>
      </c>
      <c r="N45" s="496">
        <f t="shared" si="12"/>
        <v>6.1681817707854014</v>
      </c>
      <c r="O45" s="500">
        <f>'F5'!O45+'F5.1 (N)'!T21</f>
        <v>11.106666666666666</v>
      </c>
      <c r="P45" s="500">
        <f>'F5'!P45+'F5.1 (N)'!U21</f>
        <v>0</v>
      </c>
      <c r="Q45" s="500">
        <f>'F5'!Q45+'F5.1 (N)'!V21</f>
        <v>0</v>
      </c>
      <c r="R45" s="496">
        <f t="shared" si="13"/>
        <v>17.274848437452068</v>
      </c>
      <c r="S45" s="496">
        <f t="shared" si="14"/>
        <v>17.274848437452068</v>
      </c>
      <c r="T45" s="500">
        <f>'F5'!T45+'F5.1 (N)'!Y21</f>
        <v>0</v>
      </c>
      <c r="U45" s="500">
        <f>'F5'!U45+'F5.1 (N)'!Z21</f>
        <v>0</v>
      </c>
      <c r="V45" s="500">
        <f>'F5'!V45+'F5.1 (N)'!AA21</f>
        <v>0</v>
      </c>
      <c r="W45" s="496">
        <f t="shared" si="15"/>
        <v>17.274848437452068</v>
      </c>
    </row>
    <row r="46" spans="1:33" s="11" customFormat="1" x14ac:dyDescent="0.3">
      <c r="A46" s="607"/>
      <c r="B46" s="494">
        <f t="shared" si="16"/>
        <v>7</v>
      </c>
      <c r="C46" s="499" t="s">
        <v>865</v>
      </c>
      <c r="D46" s="496">
        <f t="shared" si="8"/>
        <v>0.150588</v>
      </c>
      <c r="E46" s="500">
        <f>'F5'!E46+'F5.1 (N)'!J22</f>
        <v>0</v>
      </c>
      <c r="F46" s="500">
        <f>'F5'!F46+'F5.1 (N)'!K22</f>
        <v>0</v>
      </c>
      <c r="G46" s="500">
        <f>'F5'!G46+'F5.1 (N)'!L22</f>
        <v>0</v>
      </c>
      <c r="H46" s="496">
        <f t="shared" si="9"/>
        <v>0.150588</v>
      </c>
      <c r="I46" s="496">
        <f t="shared" si="10"/>
        <v>0.150588</v>
      </c>
      <c r="J46" s="500">
        <f>'F5'!J46+'F5.1 (N)'!O22</f>
        <v>0</v>
      </c>
      <c r="K46" s="500">
        <f>'F5'!K46+'F5.1 (N)'!P22</f>
        <v>0</v>
      </c>
      <c r="L46" s="500">
        <f>'F5'!L46+'F5.1 (N)'!Q22</f>
        <v>0</v>
      </c>
      <c r="M46" s="496">
        <f t="shared" si="11"/>
        <v>0.150588</v>
      </c>
      <c r="N46" s="496">
        <f t="shared" si="12"/>
        <v>0.150588</v>
      </c>
      <c r="O46" s="500">
        <f>'F5'!O46+'F5.1 (N)'!T22</f>
        <v>0</v>
      </c>
      <c r="P46" s="500">
        <f>'F5'!P46+'F5.1 (N)'!U22</f>
        <v>0</v>
      </c>
      <c r="Q46" s="500">
        <f>'F5'!Q46+'F5.1 (N)'!V22</f>
        <v>0</v>
      </c>
      <c r="R46" s="496">
        <f t="shared" si="13"/>
        <v>0.150588</v>
      </c>
      <c r="S46" s="496">
        <f t="shared" si="14"/>
        <v>0.150588</v>
      </c>
      <c r="T46" s="500">
        <f>'F5'!T46+'F5.1 (N)'!Y22</f>
        <v>0</v>
      </c>
      <c r="U46" s="500">
        <f>'F5'!U46+'F5.1 (N)'!Z22</f>
        <v>0</v>
      </c>
      <c r="V46" s="500">
        <f>'F5'!V46+'F5.1 (N)'!AA22</f>
        <v>0</v>
      </c>
      <c r="W46" s="496">
        <f t="shared" si="15"/>
        <v>0.150588</v>
      </c>
    </row>
    <row r="47" spans="1:33" s="11" customFormat="1" x14ac:dyDescent="0.3">
      <c r="A47" s="607"/>
      <c r="B47" s="494">
        <f t="shared" si="16"/>
        <v>8</v>
      </c>
      <c r="C47" s="499" t="s">
        <v>866</v>
      </c>
      <c r="D47" s="496">
        <f t="shared" si="8"/>
        <v>0</v>
      </c>
      <c r="E47" s="500">
        <f>'F5'!E47+'F5.1 (N)'!J23</f>
        <v>0</v>
      </c>
      <c r="F47" s="500">
        <f>'F5'!F47+'F5.1 (N)'!K23</f>
        <v>0</v>
      </c>
      <c r="G47" s="500">
        <f>'F5'!G47+'F5.1 (N)'!L23</f>
        <v>0</v>
      </c>
      <c r="H47" s="496">
        <f t="shared" si="9"/>
        <v>0</v>
      </c>
      <c r="I47" s="496">
        <f t="shared" si="10"/>
        <v>0</v>
      </c>
      <c r="J47" s="500">
        <f>'F5'!J47+'F5.1 (N)'!O23</f>
        <v>0</v>
      </c>
      <c r="K47" s="500">
        <f>'F5'!K47+'F5.1 (N)'!P23</f>
        <v>0</v>
      </c>
      <c r="L47" s="500">
        <f>'F5'!L47+'F5.1 (N)'!Q23</f>
        <v>0</v>
      </c>
      <c r="M47" s="496">
        <f t="shared" si="11"/>
        <v>0</v>
      </c>
      <c r="N47" s="496">
        <f t="shared" si="12"/>
        <v>0</v>
      </c>
      <c r="O47" s="500">
        <f>'F5'!O47+'F5.1 (N)'!T23</f>
        <v>0</v>
      </c>
      <c r="P47" s="500">
        <f>'F5'!P47+'F5.1 (N)'!U23</f>
        <v>0</v>
      </c>
      <c r="Q47" s="500">
        <f>'F5'!Q47+'F5.1 (N)'!V23</f>
        <v>0</v>
      </c>
      <c r="R47" s="496">
        <f t="shared" si="13"/>
        <v>0</v>
      </c>
      <c r="S47" s="496">
        <f t="shared" si="14"/>
        <v>0</v>
      </c>
      <c r="T47" s="500">
        <f>'F5'!T47+'F5.1 (N)'!Y23</f>
        <v>0</v>
      </c>
      <c r="U47" s="500">
        <f>'F5'!U47+'F5.1 (N)'!Z23</f>
        <v>0</v>
      </c>
      <c r="V47" s="500">
        <f>'F5'!V47+'F5.1 (N)'!AA23</f>
        <v>0</v>
      </c>
      <c r="W47" s="496">
        <f t="shared" si="15"/>
        <v>0</v>
      </c>
    </row>
    <row r="48" spans="1:33" s="11" customFormat="1" x14ac:dyDescent="0.3">
      <c r="A48" s="607"/>
      <c r="B48" s="494">
        <f t="shared" si="16"/>
        <v>9</v>
      </c>
      <c r="C48" s="499" t="s">
        <v>867</v>
      </c>
      <c r="D48" s="496">
        <f t="shared" si="8"/>
        <v>0</v>
      </c>
      <c r="E48" s="500">
        <f>'F5'!E48+'F5.1 (N)'!J24</f>
        <v>0</v>
      </c>
      <c r="F48" s="500">
        <f>'F5'!F48+'F5.1 (N)'!K24</f>
        <v>0</v>
      </c>
      <c r="G48" s="500">
        <f>'F5'!G48+'F5.1 (N)'!L24</f>
        <v>0</v>
      </c>
      <c r="H48" s="496">
        <f t="shared" si="9"/>
        <v>0</v>
      </c>
      <c r="I48" s="496">
        <f t="shared" si="10"/>
        <v>0</v>
      </c>
      <c r="J48" s="500">
        <f>'F5'!J48+'F5.1 (N)'!O24</f>
        <v>0</v>
      </c>
      <c r="K48" s="500">
        <f>'F5'!K48+'F5.1 (N)'!P24</f>
        <v>0</v>
      </c>
      <c r="L48" s="500">
        <f>'F5'!L48+'F5.1 (N)'!Q24</f>
        <v>0</v>
      </c>
      <c r="M48" s="496">
        <f t="shared" si="11"/>
        <v>0</v>
      </c>
      <c r="N48" s="496">
        <f t="shared" si="12"/>
        <v>0</v>
      </c>
      <c r="O48" s="500">
        <f>'F5'!O48+'F5.1 (N)'!T24</f>
        <v>0</v>
      </c>
      <c r="P48" s="500">
        <f>'F5'!P48+'F5.1 (N)'!U24</f>
        <v>0</v>
      </c>
      <c r="Q48" s="500">
        <f>'F5'!Q48+'F5.1 (N)'!V24</f>
        <v>0</v>
      </c>
      <c r="R48" s="496">
        <f t="shared" si="13"/>
        <v>0</v>
      </c>
      <c r="S48" s="496">
        <f t="shared" si="14"/>
        <v>0</v>
      </c>
      <c r="T48" s="500">
        <f>'F5'!T48+'F5.1 (N)'!Y24</f>
        <v>0</v>
      </c>
      <c r="U48" s="500">
        <f>'F5'!U48+'F5.1 (N)'!Z24</f>
        <v>0</v>
      </c>
      <c r="V48" s="500">
        <f>'F5'!V48+'F5.1 (N)'!AA24</f>
        <v>0</v>
      </c>
      <c r="W48" s="496">
        <f t="shared" si="15"/>
        <v>0</v>
      </c>
    </row>
    <row r="49" spans="1:23" s="11" customFormat="1" x14ac:dyDescent="0.3">
      <c r="A49" s="607"/>
      <c r="B49" s="494">
        <f t="shared" si="16"/>
        <v>10</v>
      </c>
      <c r="C49" s="499" t="s">
        <v>258</v>
      </c>
      <c r="D49" s="496">
        <f t="shared" si="8"/>
        <v>0.15568093966464991</v>
      </c>
      <c r="E49" s="500">
        <f>'F5'!E49+'F5.1 (N)'!J25</f>
        <v>0</v>
      </c>
      <c r="F49" s="500">
        <f>'F5'!F49+'F5.1 (N)'!K25</f>
        <v>0</v>
      </c>
      <c r="G49" s="500">
        <f>'F5'!G49+'F5.1 (N)'!L25</f>
        <v>0</v>
      </c>
      <c r="H49" s="496">
        <f t="shared" si="9"/>
        <v>0.15568093966464991</v>
      </c>
      <c r="I49" s="496">
        <f t="shared" si="10"/>
        <v>0.15568093966464991</v>
      </c>
      <c r="J49" s="500">
        <f>'F5'!J49+'F5.1 (N)'!O25</f>
        <v>0</v>
      </c>
      <c r="K49" s="500">
        <f>'F5'!K49+'F5.1 (N)'!P25</f>
        <v>0</v>
      </c>
      <c r="L49" s="500">
        <f>'F5'!L49+'F5.1 (N)'!Q25</f>
        <v>0</v>
      </c>
      <c r="M49" s="496">
        <f t="shared" si="11"/>
        <v>0.15568093966464991</v>
      </c>
      <c r="N49" s="496">
        <f t="shared" si="12"/>
        <v>0.15568093966464991</v>
      </c>
      <c r="O49" s="500">
        <f>'F5'!O49+'F5.1 (N)'!T25</f>
        <v>0</v>
      </c>
      <c r="P49" s="500">
        <f>'F5'!P49+'F5.1 (N)'!U25</f>
        <v>0</v>
      </c>
      <c r="Q49" s="500">
        <f>'F5'!Q49+'F5.1 (N)'!V25</f>
        <v>0</v>
      </c>
      <c r="R49" s="496">
        <f t="shared" si="13"/>
        <v>0.15568093966464991</v>
      </c>
      <c r="S49" s="496">
        <f t="shared" si="14"/>
        <v>0.15568093966464991</v>
      </c>
      <c r="T49" s="500">
        <f>'F5'!T49+'F5.1 (N)'!Y25</f>
        <v>0</v>
      </c>
      <c r="U49" s="500">
        <f>'F5'!U49+'F5.1 (N)'!Z25</f>
        <v>0</v>
      </c>
      <c r="V49" s="500">
        <f>'F5'!V49+'F5.1 (N)'!AA25</f>
        <v>0</v>
      </c>
      <c r="W49" s="496">
        <f t="shared" si="15"/>
        <v>0.15568093966464991</v>
      </c>
    </row>
    <row r="50" spans="1:23" s="11" customFormat="1" x14ac:dyDescent="0.3">
      <c r="A50" s="607"/>
      <c r="B50" s="494">
        <f t="shared" si="16"/>
        <v>11</v>
      </c>
      <c r="C50" s="499" t="s">
        <v>259</v>
      </c>
      <c r="D50" s="496">
        <f t="shared" si="8"/>
        <v>0.34217114116840042</v>
      </c>
      <c r="E50" s="500">
        <f>'F5'!E50+'F5.1 (N)'!J26</f>
        <v>0</v>
      </c>
      <c r="F50" s="500">
        <f>'F5'!F50+'F5.1 (N)'!K26</f>
        <v>0</v>
      </c>
      <c r="G50" s="500">
        <f>'F5'!G50+'F5.1 (N)'!L26</f>
        <v>0</v>
      </c>
      <c r="H50" s="496">
        <f t="shared" si="9"/>
        <v>0.34217114116840042</v>
      </c>
      <c r="I50" s="496">
        <f t="shared" si="10"/>
        <v>0.34217114116840042</v>
      </c>
      <c r="J50" s="500">
        <f>'F5'!J50+'F5.1 (N)'!O26</f>
        <v>0</v>
      </c>
      <c r="K50" s="500">
        <f>'F5'!K50+'F5.1 (N)'!P26</f>
        <v>0</v>
      </c>
      <c r="L50" s="500">
        <f>'F5'!L50+'F5.1 (N)'!Q26</f>
        <v>0</v>
      </c>
      <c r="M50" s="496">
        <f t="shared" si="11"/>
        <v>0.34217114116840042</v>
      </c>
      <c r="N50" s="496">
        <f t="shared" si="12"/>
        <v>0.34217114116840042</v>
      </c>
      <c r="O50" s="500">
        <f>'F5'!O50+'F5.1 (N)'!T26</f>
        <v>0</v>
      </c>
      <c r="P50" s="500">
        <f>'F5'!P50+'F5.1 (N)'!U26</f>
        <v>0</v>
      </c>
      <c r="Q50" s="500">
        <f>'F5'!Q50+'F5.1 (N)'!V26</f>
        <v>0</v>
      </c>
      <c r="R50" s="496">
        <f t="shared" si="13"/>
        <v>0.34217114116840042</v>
      </c>
      <c r="S50" s="496">
        <f t="shared" si="14"/>
        <v>0.34217114116840042</v>
      </c>
      <c r="T50" s="500">
        <f>'F5'!T50+'F5.1 (N)'!Y26</f>
        <v>0</v>
      </c>
      <c r="U50" s="500">
        <f>'F5'!U50+'F5.1 (N)'!Z26</f>
        <v>0</v>
      </c>
      <c r="V50" s="500">
        <f>'F5'!V50+'F5.1 (N)'!AA26</f>
        <v>0</v>
      </c>
      <c r="W50" s="496">
        <f t="shared" si="15"/>
        <v>0.34217114116840042</v>
      </c>
    </row>
    <row r="51" spans="1:23" s="2" customFormat="1" x14ac:dyDescent="0.3">
      <c r="A51" s="607"/>
      <c r="B51" s="494">
        <f t="shared" si="16"/>
        <v>12</v>
      </c>
      <c r="C51" s="499" t="s">
        <v>260</v>
      </c>
      <c r="D51" s="496">
        <f t="shared" si="8"/>
        <v>0.14343621018293751</v>
      </c>
      <c r="E51" s="500">
        <f>'F5'!E51+'F5.1 (N)'!J27</f>
        <v>0</v>
      </c>
      <c r="F51" s="500">
        <f>'F5'!F51+'F5.1 (N)'!K27</f>
        <v>0</v>
      </c>
      <c r="G51" s="500">
        <f>'F5'!G51+'F5.1 (N)'!L27</f>
        <v>0</v>
      </c>
      <c r="H51" s="496">
        <f t="shared" si="9"/>
        <v>0.14343621018293751</v>
      </c>
      <c r="I51" s="496">
        <f t="shared" si="10"/>
        <v>0.14343621018293751</v>
      </c>
      <c r="J51" s="500">
        <f>'F5'!J51+'F5.1 (N)'!O27</f>
        <v>0</v>
      </c>
      <c r="K51" s="500">
        <f>'F5'!K51+'F5.1 (N)'!P27</f>
        <v>0</v>
      </c>
      <c r="L51" s="500">
        <f>'F5'!L51+'F5.1 (N)'!Q27</f>
        <v>0</v>
      </c>
      <c r="M51" s="496">
        <f t="shared" si="11"/>
        <v>0.14343621018293751</v>
      </c>
      <c r="N51" s="496">
        <f t="shared" si="12"/>
        <v>0.14343621018293751</v>
      </c>
      <c r="O51" s="500">
        <f>'F5'!O51+'F5.1 (N)'!T27</f>
        <v>0</v>
      </c>
      <c r="P51" s="500">
        <f>'F5'!P51+'F5.1 (N)'!U27</f>
        <v>0</v>
      </c>
      <c r="Q51" s="500">
        <f>'F5'!Q51+'F5.1 (N)'!V27</f>
        <v>0</v>
      </c>
      <c r="R51" s="496">
        <f t="shared" si="13"/>
        <v>0.14343621018293751</v>
      </c>
      <c r="S51" s="496">
        <f t="shared" si="14"/>
        <v>0.14343621018293751</v>
      </c>
      <c r="T51" s="500">
        <f>'F5'!T51+'F5.1 (N)'!Y27</f>
        <v>0</v>
      </c>
      <c r="U51" s="500">
        <f>'F5'!U51+'F5.1 (N)'!Z27</f>
        <v>0</v>
      </c>
      <c r="V51" s="500">
        <f>'F5'!V51+'F5.1 (N)'!AA27</f>
        <v>0</v>
      </c>
      <c r="W51" s="496">
        <f t="shared" si="15"/>
        <v>0.14343621018293751</v>
      </c>
    </row>
    <row r="52" spans="1:23" s="2" customFormat="1" x14ac:dyDescent="0.3">
      <c r="A52" s="607"/>
      <c r="B52" s="494">
        <f t="shared" si="16"/>
        <v>13</v>
      </c>
      <c r="C52" s="499" t="s">
        <v>875</v>
      </c>
      <c r="D52" s="496">
        <f t="shared" si="8"/>
        <v>0</v>
      </c>
      <c r="E52" s="500">
        <f>'F5'!E52+'F5.1 (N)'!J28</f>
        <v>0</v>
      </c>
      <c r="F52" s="500">
        <f>'F5'!F52+'F5.1 (N)'!K28</f>
        <v>0</v>
      </c>
      <c r="G52" s="500">
        <f>'F5'!G52+'F5.1 (N)'!L28</f>
        <v>0</v>
      </c>
      <c r="H52" s="496">
        <f t="shared" si="9"/>
        <v>0</v>
      </c>
      <c r="I52" s="496">
        <f t="shared" si="10"/>
        <v>0</v>
      </c>
      <c r="J52" s="500">
        <f>'F5'!J52+'F5.1 (N)'!O28</f>
        <v>0</v>
      </c>
      <c r="K52" s="500">
        <f>'F5'!K52+'F5.1 (N)'!P28</f>
        <v>0</v>
      </c>
      <c r="L52" s="500">
        <f>'F5'!L52+'F5.1 (N)'!Q28</f>
        <v>0</v>
      </c>
      <c r="M52" s="496">
        <f t="shared" si="11"/>
        <v>0</v>
      </c>
      <c r="N52" s="496">
        <f t="shared" si="12"/>
        <v>0</v>
      </c>
      <c r="O52" s="500">
        <f>'F5'!O52+'F5.1 (N)'!T28</f>
        <v>0</v>
      </c>
      <c r="P52" s="500">
        <f>'F5'!P52+'F5.1 (N)'!U28</f>
        <v>0</v>
      </c>
      <c r="Q52" s="500">
        <f>'F5'!Q52+'F5.1 (N)'!V28</f>
        <v>0</v>
      </c>
      <c r="R52" s="496">
        <f t="shared" si="13"/>
        <v>0</v>
      </c>
      <c r="S52" s="496">
        <f t="shared" si="14"/>
        <v>0</v>
      </c>
      <c r="T52" s="500">
        <f>'F5'!T52+'F5.1 (N)'!Y28</f>
        <v>0</v>
      </c>
      <c r="U52" s="500">
        <f>'F5'!U52+'F5.1 (N)'!Z28</f>
        <v>0</v>
      </c>
      <c r="V52" s="500">
        <f>'F5'!V52+'F5.1 (N)'!AA28</f>
        <v>0</v>
      </c>
      <c r="W52" s="496">
        <f t="shared" si="15"/>
        <v>0</v>
      </c>
    </row>
    <row r="53" spans="1:23" s="2" customFormat="1" x14ac:dyDescent="0.3">
      <c r="A53" s="607"/>
      <c r="B53" s="494">
        <f t="shared" si="16"/>
        <v>14</v>
      </c>
      <c r="C53" s="499" t="s">
        <v>876</v>
      </c>
      <c r="D53" s="496">
        <f t="shared" si="8"/>
        <v>0</v>
      </c>
      <c r="E53" s="500">
        <f>'F5'!E53+'F5.1 (N)'!J29</f>
        <v>0</v>
      </c>
      <c r="F53" s="500">
        <f>'F5'!F53+'F5.1 (N)'!K29</f>
        <v>0</v>
      </c>
      <c r="G53" s="500">
        <f>'F5'!G53+'F5.1 (N)'!L29</f>
        <v>0</v>
      </c>
      <c r="H53" s="496">
        <f t="shared" si="9"/>
        <v>0</v>
      </c>
      <c r="I53" s="496">
        <f t="shared" si="10"/>
        <v>0</v>
      </c>
      <c r="J53" s="500">
        <f>'F5'!J53+'F5.1 (N)'!O29</f>
        <v>0</v>
      </c>
      <c r="K53" s="500">
        <f>'F5'!K53+'F5.1 (N)'!P29</f>
        <v>0</v>
      </c>
      <c r="L53" s="500">
        <f>'F5'!L53+'F5.1 (N)'!Q29</f>
        <v>0</v>
      </c>
      <c r="M53" s="496">
        <f t="shared" si="11"/>
        <v>0</v>
      </c>
      <c r="N53" s="496">
        <f t="shared" si="12"/>
        <v>0</v>
      </c>
      <c r="O53" s="500">
        <f>'F5'!O53+'F5.1 (N)'!T29</f>
        <v>0</v>
      </c>
      <c r="P53" s="500">
        <f>'F5'!P53+'F5.1 (N)'!U29</f>
        <v>0</v>
      </c>
      <c r="Q53" s="500">
        <f>'F5'!Q53+'F5.1 (N)'!V29</f>
        <v>0</v>
      </c>
      <c r="R53" s="496">
        <f t="shared" si="13"/>
        <v>0</v>
      </c>
      <c r="S53" s="496">
        <f t="shared" si="14"/>
        <v>0</v>
      </c>
      <c r="T53" s="500">
        <f>'F5'!T53+'F5.1 (N)'!Y29</f>
        <v>0</v>
      </c>
      <c r="U53" s="500">
        <f>'F5'!U53+'F5.1 (N)'!Z29</f>
        <v>0</v>
      </c>
      <c r="V53" s="500">
        <f>'F5'!V53+'F5.1 (N)'!AA29</f>
        <v>0</v>
      </c>
      <c r="W53" s="496">
        <f t="shared" si="15"/>
        <v>0</v>
      </c>
    </row>
    <row r="54" spans="1:23" s="2" customFormat="1" x14ac:dyDescent="0.3">
      <c r="A54" s="607"/>
      <c r="B54" s="494">
        <f t="shared" si="16"/>
        <v>15</v>
      </c>
      <c r="C54" s="499" t="s">
        <v>877</v>
      </c>
      <c r="D54" s="496">
        <f t="shared" si="8"/>
        <v>0</v>
      </c>
      <c r="E54" s="500">
        <f>'F5'!E54+'F5.1 (N)'!J30</f>
        <v>0</v>
      </c>
      <c r="F54" s="500">
        <f>'F5'!F54+'F5.1 (N)'!K30</f>
        <v>0</v>
      </c>
      <c r="G54" s="500">
        <f>'F5'!G54+'F5.1 (N)'!L30</f>
        <v>0</v>
      </c>
      <c r="H54" s="496">
        <f t="shared" si="9"/>
        <v>0</v>
      </c>
      <c r="I54" s="496">
        <f t="shared" si="10"/>
        <v>0</v>
      </c>
      <c r="J54" s="500">
        <f>'F5'!J54+'F5.1 (N)'!O30</f>
        <v>0</v>
      </c>
      <c r="K54" s="500">
        <f>'F5'!K54+'F5.1 (N)'!P30</f>
        <v>0</v>
      </c>
      <c r="L54" s="500">
        <f>'F5'!L54+'F5.1 (N)'!Q30</f>
        <v>0</v>
      </c>
      <c r="M54" s="496">
        <f t="shared" si="11"/>
        <v>0</v>
      </c>
      <c r="N54" s="496">
        <f t="shared" si="12"/>
        <v>0</v>
      </c>
      <c r="O54" s="500">
        <f>'F5'!O54+'F5.1 (N)'!T30</f>
        <v>0</v>
      </c>
      <c r="P54" s="500">
        <f>'F5'!P54+'F5.1 (N)'!U30</f>
        <v>0</v>
      </c>
      <c r="Q54" s="500">
        <f>'F5'!Q54+'F5.1 (N)'!V30</f>
        <v>0</v>
      </c>
      <c r="R54" s="496">
        <f t="shared" si="13"/>
        <v>0</v>
      </c>
      <c r="S54" s="496">
        <f t="shared" si="14"/>
        <v>0</v>
      </c>
      <c r="T54" s="500">
        <f>'F5'!T54+'F5.1 (N)'!Y30</f>
        <v>0</v>
      </c>
      <c r="U54" s="500">
        <f>'F5'!U54+'F5.1 (N)'!Z30</f>
        <v>0</v>
      </c>
      <c r="V54" s="500">
        <f>'F5'!V54+'F5.1 (N)'!AA30</f>
        <v>0</v>
      </c>
      <c r="W54" s="496">
        <f t="shared" si="15"/>
        <v>0</v>
      </c>
    </row>
    <row r="55" spans="1:23" s="2" customFormat="1" x14ac:dyDescent="0.3">
      <c r="A55" s="607"/>
      <c r="B55" s="494">
        <f t="shared" si="16"/>
        <v>16</v>
      </c>
      <c r="C55" s="499" t="s">
        <v>868</v>
      </c>
      <c r="D55" s="496">
        <f t="shared" si="8"/>
        <v>0</v>
      </c>
      <c r="E55" s="500">
        <f>'F5'!E55+'F5.1 (N)'!J31</f>
        <v>0</v>
      </c>
      <c r="F55" s="500">
        <f>'F5'!F55+'F5.1 (N)'!K31</f>
        <v>0</v>
      </c>
      <c r="G55" s="500">
        <f>'F5'!G55+'F5.1 (N)'!L31</f>
        <v>0</v>
      </c>
      <c r="H55" s="496">
        <f t="shared" si="9"/>
        <v>0</v>
      </c>
      <c r="I55" s="496">
        <f t="shared" si="10"/>
        <v>0</v>
      </c>
      <c r="J55" s="500">
        <f>'F5'!J55+'F5.1 (N)'!O31</f>
        <v>0</v>
      </c>
      <c r="K55" s="500">
        <f>'F5'!K55+'F5.1 (N)'!P31</f>
        <v>0</v>
      </c>
      <c r="L55" s="500">
        <f>'F5'!L55+'F5.1 (N)'!Q31</f>
        <v>0</v>
      </c>
      <c r="M55" s="496">
        <f t="shared" si="11"/>
        <v>0</v>
      </c>
      <c r="N55" s="496">
        <f t="shared" si="12"/>
        <v>0</v>
      </c>
      <c r="O55" s="500">
        <f>'F5'!O55+'F5.1 (N)'!T31</f>
        <v>0</v>
      </c>
      <c r="P55" s="500">
        <f>'F5'!P55+'F5.1 (N)'!U31</f>
        <v>0</v>
      </c>
      <c r="Q55" s="500">
        <f>'F5'!Q55+'F5.1 (N)'!V31</f>
        <v>0</v>
      </c>
      <c r="R55" s="496">
        <f t="shared" si="13"/>
        <v>0</v>
      </c>
      <c r="S55" s="496">
        <f t="shared" si="14"/>
        <v>0</v>
      </c>
      <c r="T55" s="500">
        <f>'F5'!T55+'F5.1 (N)'!Y31</f>
        <v>0</v>
      </c>
      <c r="U55" s="500">
        <f>'F5'!U55+'F5.1 (N)'!Z31</f>
        <v>0</v>
      </c>
      <c r="V55" s="500">
        <f>'F5'!V55+'F5.1 (N)'!AA31</f>
        <v>0</v>
      </c>
      <c r="W55" s="496">
        <f t="shared" si="15"/>
        <v>0</v>
      </c>
    </row>
    <row r="56" spans="1:23" s="2" customFormat="1" x14ac:dyDescent="0.3">
      <c r="A56" s="607"/>
      <c r="B56" s="494">
        <f t="shared" si="16"/>
        <v>17</v>
      </c>
      <c r="C56" s="499" t="s">
        <v>878</v>
      </c>
      <c r="D56" s="496">
        <f t="shared" si="8"/>
        <v>0</v>
      </c>
      <c r="E56" s="500">
        <f>'F5'!E56+'F5.1 (N)'!J32</f>
        <v>0</v>
      </c>
      <c r="F56" s="500">
        <f>'F5'!F56+'F5.1 (N)'!K32</f>
        <v>0</v>
      </c>
      <c r="G56" s="500">
        <f>'F5'!G56+'F5.1 (N)'!L32</f>
        <v>0</v>
      </c>
      <c r="H56" s="496">
        <f t="shared" si="9"/>
        <v>0</v>
      </c>
      <c r="I56" s="496">
        <f t="shared" si="10"/>
        <v>0</v>
      </c>
      <c r="J56" s="500">
        <f>'F5'!J56+'F5.1 (N)'!O32</f>
        <v>0</v>
      </c>
      <c r="K56" s="500">
        <f>'F5'!K56+'F5.1 (N)'!P32</f>
        <v>0</v>
      </c>
      <c r="L56" s="500">
        <f>'F5'!L56+'F5.1 (N)'!Q32</f>
        <v>0</v>
      </c>
      <c r="M56" s="496">
        <f t="shared" si="11"/>
        <v>0</v>
      </c>
      <c r="N56" s="496">
        <f t="shared" si="12"/>
        <v>0</v>
      </c>
      <c r="O56" s="500">
        <f>'F5'!O56+'F5.1 (N)'!T32</f>
        <v>0</v>
      </c>
      <c r="P56" s="500">
        <f>'F5'!P56+'F5.1 (N)'!U32</f>
        <v>0</v>
      </c>
      <c r="Q56" s="500">
        <f>'F5'!Q56+'F5.1 (N)'!V32</f>
        <v>0</v>
      </c>
      <c r="R56" s="496">
        <f t="shared" si="13"/>
        <v>0</v>
      </c>
      <c r="S56" s="496">
        <f t="shared" si="14"/>
        <v>0</v>
      </c>
      <c r="T56" s="500">
        <f>'F5'!T56+'F5.1 (N)'!Y32</f>
        <v>0</v>
      </c>
      <c r="U56" s="500">
        <f>'F5'!U56+'F5.1 (N)'!Z32</f>
        <v>0</v>
      </c>
      <c r="V56" s="500">
        <f>'F5'!V56+'F5.1 (N)'!AA32</f>
        <v>0</v>
      </c>
      <c r="W56" s="496">
        <f t="shared" si="15"/>
        <v>0</v>
      </c>
    </row>
    <row r="57" spans="1:23" s="1" customFormat="1" ht="16" x14ac:dyDescent="0.3">
      <c r="B57" s="84"/>
      <c r="C57" s="99" t="s">
        <v>271</v>
      </c>
      <c r="D57" s="487">
        <f>SUM(D40:D56)</f>
        <v>6.9662842140336494</v>
      </c>
      <c r="E57" s="487">
        <f>SUM(E40:E56)</f>
        <v>0</v>
      </c>
      <c r="F57" s="487">
        <f>SUM(F40:F56)</f>
        <v>0</v>
      </c>
      <c r="G57" s="487">
        <f>SUM(G40:G56)</f>
        <v>0</v>
      </c>
      <c r="H57" s="487">
        <f>SUM(H40:H56)</f>
        <v>6.9662842140336494</v>
      </c>
      <c r="I57" s="487">
        <f t="shared" ref="I57:W57" si="17">SUM(I40:I56)</f>
        <v>6.9662842140336494</v>
      </c>
      <c r="J57" s="487">
        <f t="shared" si="17"/>
        <v>1</v>
      </c>
      <c r="K57" s="487">
        <f t="shared" si="17"/>
        <v>0</v>
      </c>
      <c r="L57" s="487">
        <f t="shared" si="17"/>
        <v>0</v>
      </c>
      <c r="M57" s="487">
        <f t="shared" si="17"/>
        <v>7.9662842140336494</v>
      </c>
      <c r="N57" s="487">
        <f t="shared" si="17"/>
        <v>7.9662842140336494</v>
      </c>
      <c r="O57" s="487">
        <f t="shared" si="17"/>
        <v>11.106666666666666</v>
      </c>
      <c r="P57" s="487">
        <f t="shared" si="17"/>
        <v>0</v>
      </c>
      <c r="Q57" s="487">
        <f t="shared" si="17"/>
        <v>0</v>
      </c>
      <c r="R57" s="487">
        <f t="shared" si="17"/>
        <v>19.072950880700315</v>
      </c>
      <c r="S57" s="487">
        <f t="shared" si="17"/>
        <v>19.072950880700315</v>
      </c>
      <c r="T57" s="487">
        <f t="shared" si="17"/>
        <v>0</v>
      </c>
      <c r="U57" s="487">
        <f t="shared" si="17"/>
        <v>0</v>
      </c>
      <c r="V57" s="487">
        <f t="shared" si="17"/>
        <v>0</v>
      </c>
      <c r="W57" s="487">
        <f t="shared" si="17"/>
        <v>19.072950880700315</v>
      </c>
    </row>
    <row r="58" spans="1:23" s="1" customFormat="1" ht="16" x14ac:dyDescent="0.3">
      <c r="B58" s="302"/>
      <c r="C58" s="302"/>
      <c r="D58" s="302"/>
      <c r="E58" s="302"/>
      <c r="F58" s="302"/>
      <c r="G58" s="302"/>
      <c r="H58" s="302"/>
      <c r="I58" s="302"/>
      <c r="J58" s="302"/>
      <c r="K58" s="302"/>
      <c r="L58" s="302"/>
      <c r="M58" s="302"/>
      <c r="N58" s="302"/>
      <c r="O58" s="302"/>
    </row>
    <row r="59" spans="1:23" ht="16" x14ac:dyDescent="0.3">
      <c r="B59" s="302"/>
      <c r="C59" s="302"/>
      <c r="D59" s="302"/>
      <c r="E59" s="302"/>
      <c r="F59" s="302"/>
      <c r="G59" s="302"/>
      <c r="H59" s="302"/>
      <c r="I59" s="302"/>
      <c r="J59" s="302"/>
      <c r="K59" s="302"/>
      <c r="L59" s="302"/>
      <c r="M59" s="302"/>
      <c r="N59" s="302"/>
      <c r="O59" s="302"/>
      <c r="P59" s="1"/>
      <c r="Q59" s="1"/>
      <c r="R59" s="1"/>
    </row>
    <row r="60" spans="1:23" x14ac:dyDescent="0.3">
      <c r="B60" s="1"/>
      <c r="C60" s="1"/>
      <c r="D60" s="1"/>
      <c r="E60" s="1"/>
      <c r="F60" s="1"/>
      <c r="G60" s="1"/>
      <c r="H60" s="1"/>
      <c r="I60" s="1"/>
      <c r="J60" s="1"/>
      <c r="K60" s="1"/>
      <c r="L60" s="1"/>
      <c r="M60" s="1"/>
      <c r="N60" s="1"/>
      <c r="O60" s="1"/>
      <c r="P60" s="1"/>
      <c r="Q60" s="1"/>
      <c r="R60" s="1"/>
    </row>
    <row r="61" spans="1:23" x14ac:dyDescent="0.3">
      <c r="B61" s="861" t="s">
        <v>272</v>
      </c>
      <c r="C61" s="1"/>
      <c r="D61" s="1"/>
      <c r="E61" s="1"/>
      <c r="F61" s="1"/>
      <c r="G61" s="1"/>
      <c r="H61" s="1"/>
      <c r="I61" s="1"/>
      <c r="J61" s="1"/>
      <c r="K61" s="1"/>
      <c r="L61" s="1"/>
      <c r="M61" s="1"/>
      <c r="N61" s="1"/>
      <c r="O61" s="1"/>
      <c r="P61" s="1"/>
      <c r="Q61" s="1"/>
      <c r="R61" s="1"/>
    </row>
    <row r="62" spans="1:23" x14ac:dyDescent="0.3">
      <c r="B62" s="861"/>
      <c r="C62" s="1"/>
      <c r="D62" s="1"/>
      <c r="E62" s="1"/>
      <c r="F62" s="1"/>
      <c r="G62" s="1"/>
      <c r="H62" s="1"/>
      <c r="I62" s="1"/>
      <c r="J62" s="1"/>
      <c r="K62" s="1"/>
      <c r="L62" s="1"/>
      <c r="M62" s="1"/>
      <c r="N62" s="1"/>
      <c r="O62" s="1"/>
      <c r="P62" s="1"/>
      <c r="Q62" s="1"/>
      <c r="R62" s="1"/>
    </row>
    <row r="63" spans="1:23" ht="15" customHeight="1" x14ac:dyDescent="0.3">
      <c r="B63" s="1"/>
      <c r="C63" s="1"/>
      <c r="D63" s="8"/>
      <c r="E63" s="8"/>
      <c r="F63" s="8"/>
      <c r="G63" s="8"/>
      <c r="H63" s="8"/>
      <c r="I63" s="1"/>
      <c r="J63" s="42"/>
      <c r="K63" s="1"/>
      <c r="L63" s="1"/>
      <c r="M63" s="297" t="s">
        <v>10</v>
      </c>
      <c r="N63" s="42"/>
      <c r="O63" s="1"/>
      <c r="P63" s="1"/>
      <c r="Q63" s="1"/>
    </row>
    <row r="64" spans="1:23" ht="15" customHeight="1" x14ac:dyDescent="0.3">
      <c r="B64" s="1301" t="s">
        <v>343</v>
      </c>
      <c r="C64" s="1301" t="s">
        <v>37</v>
      </c>
      <c r="D64" s="1417" t="s">
        <v>519</v>
      </c>
      <c r="E64" s="1418"/>
      <c r="F64" s="1418"/>
      <c r="G64" s="1418"/>
      <c r="H64" s="1419"/>
      <c r="I64" s="1411" t="s">
        <v>520</v>
      </c>
      <c r="J64" s="1411"/>
      <c r="K64" s="1411"/>
      <c r="L64" s="1411"/>
      <c r="M64" s="1411"/>
      <c r="N64" s="1408" t="s">
        <v>521</v>
      </c>
      <c r="O64" s="1408"/>
      <c r="P64" s="1408"/>
      <c r="Q64" s="1408"/>
      <c r="R64" s="1408"/>
      <c r="S64" s="1408" t="s">
        <v>934</v>
      </c>
      <c r="T64" s="1408"/>
      <c r="U64" s="1408"/>
      <c r="V64" s="1408"/>
      <c r="W64" s="1408"/>
    </row>
    <row r="65" spans="1:25" x14ac:dyDescent="0.3">
      <c r="B65" s="1301"/>
      <c r="C65" s="1301"/>
      <c r="D65" s="1409" t="s">
        <v>7</v>
      </c>
      <c r="E65" s="1410"/>
      <c r="F65" s="1410"/>
      <c r="G65" s="1410"/>
      <c r="H65" s="1410"/>
      <c r="I65" s="1409" t="s">
        <v>7</v>
      </c>
      <c r="J65" s="1410"/>
      <c r="K65" s="1410"/>
      <c r="L65" s="1410"/>
      <c r="M65" s="1410"/>
      <c r="N65" s="1409" t="s">
        <v>12</v>
      </c>
      <c r="O65" s="1410"/>
      <c r="P65" s="1410"/>
      <c r="Q65" s="1410"/>
      <c r="R65" s="1410"/>
      <c r="S65" s="1411" t="s">
        <v>21</v>
      </c>
      <c r="T65" s="1412"/>
      <c r="U65" s="1412"/>
      <c r="V65" s="1412"/>
      <c r="W65" s="1412"/>
    </row>
    <row r="66" spans="1:25" ht="56" x14ac:dyDescent="0.3">
      <c r="A66" s="5" t="s">
        <v>1401</v>
      </c>
      <c r="B66" s="1301"/>
      <c r="C66" s="1301"/>
      <c r="D66" s="862" t="s">
        <v>273</v>
      </c>
      <c r="E66" s="862" t="s">
        <v>268</v>
      </c>
      <c r="F66" s="303" t="s">
        <v>274</v>
      </c>
      <c r="G66" s="860" t="s">
        <v>601</v>
      </c>
      <c r="H66" s="862" t="s">
        <v>275</v>
      </c>
      <c r="I66" s="862" t="s">
        <v>273</v>
      </c>
      <c r="J66" s="862" t="s">
        <v>268</v>
      </c>
      <c r="K66" s="303" t="s">
        <v>274</v>
      </c>
      <c r="L66" s="860" t="s">
        <v>601</v>
      </c>
      <c r="M66" s="862" t="s">
        <v>275</v>
      </c>
      <c r="N66" s="862" t="s">
        <v>273</v>
      </c>
      <c r="O66" s="862" t="s">
        <v>268</v>
      </c>
      <c r="P66" s="303" t="s">
        <v>274</v>
      </c>
      <c r="Q66" s="860" t="s">
        <v>601</v>
      </c>
      <c r="R66" s="862" t="s">
        <v>275</v>
      </c>
      <c r="S66" s="862" t="s">
        <v>273</v>
      </c>
      <c r="T66" s="862" t="s">
        <v>268</v>
      </c>
      <c r="U66" s="303" t="s">
        <v>274</v>
      </c>
      <c r="V66" s="860" t="s">
        <v>601</v>
      </c>
      <c r="W66" s="862" t="s">
        <v>275</v>
      </c>
    </row>
    <row r="67" spans="1:25" ht="28" x14ac:dyDescent="0.3">
      <c r="B67" s="298"/>
      <c r="C67" s="298"/>
      <c r="D67" s="298" t="s">
        <v>81</v>
      </c>
      <c r="E67" s="298" t="s">
        <v>82</v>
      </c>
      <c r="F67" s="298" t="s">
        <v>472</v>
      </c>
      <c r="G67" s="298" t="s">
        <v>397</v>
      </c>
      <c r="H67" s="298" t="s">
        <v>602</v>
      </c>
      <c r="I67" s="298" t="s">
        <v>414</v>
      </c>
      <c r="J67" s="298" t="s">
        <v>522</v>
      </c>
      <c r="K67" s="298" t="s">
        <v>415</v>
      </c>
      <c r="L67" s="298" t="s">
        <v>416</v>
      </c>
      <c r="M67" s="298" t="s">
        <v>669</v>
      </c>
      <c r="N67" s="298" t="s">
        <v>603</v>
      </c>
      <c r="O67" s="298" t="s">
        <v>670</v>
      </c>
      <c r="P67" s="298" t="s">
        <v>604</v>
      </c>
      <c r="Q67" s="298" t="s">
        <v>605</v>
      </c>
      <c r="R67" s="298" t="s">
        <v>671</v>
      </c>
      <c r="S67" s="298" t="s">
        <v>606</v>
      </c>
      <c r="T67" s="298" t="s">
        <v>607</v>
      </c>
      <c r="U67" s="298" t="s">
        <v>672</v>
      </c>
      <c r="V67" s="298" t="s">
        <v>608</v>
      </c>
      <c r="W67" s="298" t="s">
        <v>994</v>
      </c>
    </row>
    <row r="68" spans="1:25" x14ac:dyDescent="0.3">
      <c r="A68" s="589"/>
      <c r="B68" s="96">
        <v>1</v>
      </c>
      <c r="C68" s="633" t="s">
        <v>861</v>
      </c>
      <c r="D68" s="483">
        <f>'F5'!D68</f>
        <v>0</v>
      </c>
      <c r="E68" s="483">
        <f>'F5'!E68</f>
        <v>0</v>
      </c>
      <c r="F68" s="483">
        <f>'F5'!F68</f>
        <v>0</v>
      </c>
      <c r="G68" s="483">
        <f>'F5'!G68</f>
        <v>0</v>
      </c>
      <c r="H68" s="483">
        <f t="shared" ref="H68:H84" si="18">D68+E68-F68-G68</f>
        <v>0</v>
      </c>
      <c r="I68" s="485">
        <f>H68</f>
        <v>0</v>
      </c>
      <c r="J68" s="483">
        <f>'F5'!J68</f>
        <v>0</v>
      </c>
      <c r="K68" s="483">
        <f>'F5'!K68</f>
        <v>0</v>
      </c>
      <c r="L68" s="483">
        <f>'F5'!L68</f>
        <v>0</v>
      </c>
      <c r="M68" s="485">
        <f t="shared" ref="M68:M84" si="19">I68+J68-K68-L68</f>
        <v>0</v>
      </c>
      <c r="N68" s="483">
        <f>M68</f>
        <v>0</v>
      </c>
      <c r="O68" s="483">
        <f>'F5'!O68</f>
        <v>0</v>
      </c>
      <c r="P68" s="483">
        <f>'F5'!P68</f>
        <v>0</v>
      </c>
      <c r="Q68" s="483">
        <f>'F5'!Q68</f>
        <v>0</v>
      </c>
      <c r="R68" s="483">
        <f t="shared" ref="R68:R84" si="20">N68+O68-P68-Q68</f>
        <v>0</v>
      </c>
      <c r="S68" s="485">
        <f>'F5'!S68+'F5.1 (N)'!D44</f>
        <v>0</v>
      </c>
      <c r="T68" s="485">
        <f>'F5'!T68+'F5.1 (N)'!E44</f>
        <v>0</v>
      </c>
      <c r="U68" s="485">
        <f>'F5'!U68+'F5.1 (N)'!F44</f>
        <v>0</v>
      </c>
      <c r="V68" s="485">
        <f>'F5'!V68+'F5.1 (N)'!G44</f>
        <v>0</v>
      </c>
      <c r="W68" s="485">
        <f t="shared" ref="W68:W84" si="21">S68+T68-U68-V68</f>
        <v>0</v>
      </c>
      <c r="Y68" s="589"/>
    </row>
    <row r="69" spans="1:25" x14ac:dyDescent="0.3">
      <c r="A69" s="589"/>
      <c r="B69" s="96">
        <f>B68+1</f>
        <v>2</v>
      </c>
      <c r="C69" s="633" t="s">
        <v>255</v>
      </c>
      <c r="D69" s="483">
        <f>'F5'!D69</f>
        <v>0.25310260573855742</v>
      </c>
      <c r="E69" s="483">
        <f>'F5'!E69</f>
        <v>3.0319411907676407E-2</v>
      </c>
      <c r="F69" s="483">
        <f>'F5'!F69</f>
        <v>0</v>
      </c>
      <c r="G69" s="483">
        <f>'F5'!G69</f>
        <v>0</v>
      </c>
      <c r="H69" s="871">
        <f t="shared" si="18"/>
        <v>0.28342201764623381</v>
      </c>
      <c r="I69" s="485">
        <f t="shared" ref="I69:I84" si="22">H69</f>
        <v>0.28342201764623381</v>
      </c>
      <c r="J69" s="483">
        <f>'F5'!J69</f>
        <v>3.0319411907676407E-2</v>
      </c>
      <c r="K69" s="483">
        <f>'F5'!K69</f>
        <v>0</v>
      </c>
      <c r="L69" s="483">
        <f>'F5'!L69</f>
        <v>0</v>
      </c>
      <c r="M69" s="485">
        <f t="shared" si="19"/>
        <v>0.31374142955391021</v>
      </c>
      <c r="N69" s="483">
        <f t="shared" ref="N69:N84" si="23">M69</f>
        <v>0.31374142955391021</v>
      </c>
      <c r="O69" s="483">
        <f>'F5'!O69</f>
        <v>3.0319411907676407E-2</v>
      </c>
      <c r="P69" s="483">
        <f>'F5'!P69</f>
        <v>0</v>
      </c>
      <c r="Q69" s="483">
        <f>'F5'!Q69</f>
        <v>0</v>
      </c>
      <c r="R69" s="483">
        <f t="shared" si="20"/>
        <v>0.34406084146158661</v>
      </c>
      <c r="S69" s="485">
        <f>'F5'!S69+'F5.1 (N)'!D45</f>
        <v>0.34406084146158661</v>
      </c>
      <c r="T69" s="485">
        <f>'F5'!T69+'F5.1 (N)'!E45</f>
        <v>3.0319411907676407E-2</v>
      </c>
      <c r="U69" s="485">
        <f>'F5'!U69+'F5.1 (N)'!F45</f>
        <v>0</v>
      </c>
      <c r="V69" s="485">
        <f>'F5'!V69+'F5.1 (N)'!G45</f>
        <v>0</v>
      </c>
      <c r="W69" s="485">
        <f t="shared" si="21"/>
        <v>0.37438025336926301</v>
      </c>
      <c r="Y69" s="589"/>
    </row>
    <row r="70" spans="1:25" x14ac:dyDescent="0.3">
      <c r="A70" s="589"/>
      <c r="B70" s="96">
        <f t="shared" ref="B70:B84" si="24">B69+1</f>
        <v>3</v>
      </c>
      <c r="C70" s="633" t="s">
        <v>862</v>
      </c>
      <c r="D70" s="483">
        <f>'F5'!D70</f>
        <v>0</v>
      </c>
      <c r="E70" s="483">
        <f>'F5'!E70</f>
        <v>0</v>
      </c>
      <c r="F70" s="483">
        <f>'F5'!F70</f>
        <v>0</v>
      </c>
      <c r="G70" s="483">
        <f>'F5'!G70</f>
        <v>0</v>
      </c>
      <c r="H70" s="483">
        <f t="shared" si="18"/>
        <v>0</v>
      </c>
      <c r="I70" s="485">
        <f t="shared" si="22"/>
        <v>0</v>
      </c>
      <c r="J70" s="483">
        <f>'F5'!J70</f>
        <v>0</v>
      </c>
      <c r="K70" s="483">
        <f>'F5'!K70</f>
        <v>0</v>
      </c>
      <c r="L70" s="483">
        <f>'F5'!L70</f>
        <v>0</v>
      </c>
      <c r="M70" s="485">
        <f t="shared" si="19"/>
        <v>0</v>
      </c>
      <c r="N70" s="483">
        <f t="shared" si="23"/>
        <v>0</v>
      </c>
      <c r="O70" s="483">
        <f>'F5'!O70</f>
        <v>0</v>
      </c>
      <c r="P70" s="483">
        <f>'F5'!P70</f>
        <v>0</v>
      </c>
      <c r="Q70" s="483">
        <f>'F5'!Q70</f>
        <v>0</v>
      </c>
      <c r="R70" s="483">
        <f t="shared" si="20"/>
        <v>0</v>
      </c>
      <c r="S70" s="485">
        <f>'F5'!S70+'F5.1 (N)'!D46</f>
        <v>0</v>
      </c>
      <c r="T70" s="485">
        <f>'F5'!T70+'F5.1 (N)'!E46</f>
        <v>0</v>
      </c>
      <c r="U70" s="485">
        <f>'F5'!U70+'F5.1 (N)'!F46</f>
        <v>0</v>
      </c>
      <c r="V70" s="485">
        <f>'F5'!V70+'F5.1 (N)'!G46</f>
        <v>0</v>
      </c>
      <c r="W70" s="485">
        <f t="shared" si="21"/>
        <v>0</v>
      </c>
      <c r="Y70" s="589"/>
    </row>
    <row r="71" spans="1:25" x14ac:dyDescent="0.3">
      <c r="A71" s="589"/>
      <c r="B71" s="96">
        <f t="shared" si="24"/>
        <v>4</v>
      </c>
      <c r="C71" s="633" t="s">
        <v>863</v>
      </c>
      <c r="D71" s="483">
        <f>'F5'!D71</f>
        <v>0</v>
      </c>
      <c r="E71" s="483">
        <f>'F5'!E71</f>
        <v>0</v>
      </c>
      <c r="F71" s="483">
        <f>'F5'!F71</f>
        <v>0</v>
      </c>
      <c r="G71" s="483">
        <f>'F5'!G71</f>
        <v>0</v>
      </c>
      <c r="H71" s="483">
        <f t="shared" si="18"/>
        <v>0</v>
      </c>
      <c r="I71" s="485">
        <f t="shared" si="22"/>
        <v>0</v>
      </c>
      <c r="J71" s="483">
        <f>'F5'!J71</f>
        <v>0</v>
      </c>
      <c r="K71" s="483">
        <f>'F5'!K71</f>
        <v>0</v>
      </c>
      <c r="L71" s="483">
        <f>'F5'!L71</f>
        <v>0</v>
      </c>
      <c r="M71" s="485">
        <f t="shared" si="19"/>
        <v>0</v>
      </c>
      <c r="N71" s="483">
        <f t="shared" si="23"/>
        <v>0</v>
      </c>
      <c r="O71" s="483">
        <f>'F5'!O71</f>
        <v>0</v>
      </c>
      <c r="P71" s="483">
        <f>'F5'!P71</f>
        <v>0</v>
      </c>
      <c r="Q71" s="483">
        <f>'F5'!Q71</f>
        <v>0</v>
      </c>
      <c r="R71" s="483">
        <f t="shared" si="20"/>
        <v>0</v>
      </c>
      <c r="S71" s="485">
        <f>'F5'!S71+'F5.1 (N)'!D47</f>
        <v>0</v>
      </c>
      <c r="T71" s="485">
        <f>'F5'!T71+'F5.1 (N)'!E47</f>
        <v>0</v>
      </c>
      <c r="U71" s="485">
        <f>'F5'!U71+'F5.1 (N)'!F47</f>
        <v>0</v>
      </c>
      <c r="V71" s="485">
        <f>'F5'!V71+'F5.1 (N)'!G47</f>
        <v>0</v>
      </c>
      <c r="W71" s="485">
        <f t="shared" si="21"/>
        <v>0</v>
      </c>
      <c r="Y71" s="589"/>
    </row>
    <row r="72" spans="1:25" x14ac:dyDescent="0.3">
      <c r="A72" s="589"/>
      <c r="B72" s="96">
        <f t="shared" si="24"/>
        <v>5</v>
      </c>
      <c r="C72" s="633" t="s">
        <v>864</v>
      </c>
      <c r="D72" s="483">
        <f>'F5'!D72</f>
        <v>1.4234337655464278E-2</v>
      </c>
      <c r="E72" s="483">
        <f>'F5'!E72</f>
        <v>3.2885415768811213E-3</v>
      </c>
      <c r="F72" s="483">
        <f>'F5'!F72</f>
        <v>0</v>
      </c>
      <c r="G72" s="483">
        <f>'F5'!G72</f>
        <v>0</v>
      </c>
      <c r="H72" s="483">
        <f t="shared" si="18"/>
        <v>1.7522879232345398E-2</v>
      </c>
      <c r="I72" s="485">
        <f t="shared" si="22"/>
        <v>1.7522879232345398E-2</v>
      </c>
      <c r="J72" s="483">
        <f>'F5'!J72</f>
        <v>3.2885415768811213E-3</v>
      </c>
      <c r="K72" s="483">
        <f>'F5'!K72</f>
        <v>0</v>
      </c>
      <c r="L72" s="483">
        <f>'F5'!L72</f>
        <v>0</v>
      </c>
      <c r="M72" s="485">
        <f t="shared" si="19"/>
        <v>2.081142080922652E-2</v>
      </c>
      <c r="N72" s="483">
        <f t="shared" si="23"/>
        <v>2.081142080922652E-2</v>
      </c>
      <c r="O72" s="483">
        <f>'F5'!O72</f>
        <v>3.2885415768811213E-3</v>
      </c>
      <c r="P72" s="483">
        <f>'F5'!P72</f>
        <v>0</v>
      </c>
      <c r="Q72" s="483">
        <f>'F5'!Q72</f>
        <v>0</v>
      </c>
      <c r="R72" s="483">
        <f t="shared" si="20"/>
        <v>2.4099962386107641E-2</v>
      </c>
      <c r="S72" s="485">
        <f>'F5'!S72+'F5.1 (N)'!D48</f>
        <v>2.4099962386107641E-2</v>
      </c>
      <c r="T72" s="485">
        <f>'F5'!T72+'F5.1 (N)'!E48</f>
        <v>3.2885415768811213E-3</v>
      </c>
      <c r="U72" s="485">
        <f>'F5'!U72+'F5.1 (N)'!F48</f>
        <v>0</v>
      </c>
      <c r="V72" s="485">
        <f>'F5'!V72+'F5.1 (N)'!G48</f>
        <v>0</v>
      </c>
      <c r="W72" s="485">
        <f t="shared" si="21"/>
        <v>2.7388503962988763E-2</v>
      </c>
      <c r="Y72" s="589"/>
    </row>
    <row r="73" spans="1:25" x14ac:dyDescent="0.3">
      <c r="A73" s="589"/>
      <c r="B73" s="96">
        <f t="shared" si="24"/>
        <v>6</v>
      </c>
      <c r="C73" s="633" t="s">
        <v>254</v>
      </c>
      <c r="D73" s="483">
        <f>'F5'!D73</f>
        <v>1.33881183985664</v>
      </c>
      <c r="E73" s="483">
        <f>'F5'!E73</f>
        <v>2.1921550770044318E-2</v>
      </c>
      <c r="F73" s="483">
        <f>'F5'!F73</f>
        <v>0</v>
      </c>
      <c r="G73" s="483">
        <f>'F5'!G73</f>
        <v>0</v>
      </c>
      <c r="H73" s="483">
        <f t="shared" si="18"/>
        <v>1.3607333906266843</v>
      </c>
      <c r="I73" s="485">
        <f t="shared" si="22"/>
        <v>1.3607333906266843</v>
      </c>
      <c r="J73" s="483">
        <f>'F5'!J73</f>
        <v>1.2526600440025324E-2</v>
      </c>
      <c r="K73" s="483">
        <f>'F5'!K73</f>
        <v>0</v>
      </c>
      <c r="L73" s="483">
        <f>'F5'!L73</f>
        <v>0</v>
      </c>
      <c r="M73" s="485">
        <f t="shared" si="19"/>
        <v>1.3732599910667096</v>
      </c>
      <c r="N73" s="483">
        <f t="shared" si="23"/>
        <v>1.3732599910667096</v>
      </c>
      <c r="O73" s="483">
        <f>'F5'!O73</f>
        <v>0.1196149734974692</v>
      </c>
      <c r="P73" s="483">
        <f>'F5'!P73</f>
        <v>0</v>
      </c>
      <c r="Q73" s="483">
        <f>'F5'!Q73</f>
        <v>0</v>
      </c>
      <c r="R73" s="483">
        <f t="shared" si="20"/>
        <v>1.4928749645641788</v>
      </c>
      <c r="S73" s="485">
        <f>'F5'!S73+'F5.1 (N)'!D49</f>
        <v>1.4928749645641788</v>
      </c>
      <c r="T73" s="485">
        <f>'F5'!T73+'F5.1 (N)'!E49</f>
        <v>0.20166066416413586</v>
      </c>
      <c r="U73" s="485">
        <f>'F5'!U73+'F5.1 (N)'!F49</f>
        <v>0</v>
      </c>
      <c r="V73" s="485">
        <f>'F5'!V73+'F5.1 (N)'!G49</f>
        <v>0</v>
      </c>
      <c r="W73" s="485">
        <f t="shared" si="21"/>
        <v>1.6945356287283146</v>
      </c>
      <c r="Y73" s="589"/>
    </row>
    <row r="74" spans="1:25" x14ac:dyDescent="0.3">
      <c r="A74" s="589"/>
      <c r="B74" s="96">
        <f t="shared" si="24"/>
        <v>7</v>
      </c>
      <c r="C74" s="633" t="s">
        <v>865</v>
      </c>
      <c r="D74" s="483">
        <f>'F5'!D74</f>
        <v>0</v>
      </c>
      <c r="E74" s="483">
        <f>'F5'!E74</f>
        <v>0</v>
      </c>
      <c r="F74" s="483">
        <f>'F5'!F74</f>
        <v>0</v>
      </c>
      <c r="G74" s="483">
        <f>'F5'!G74</f>
        <v>0</v>
      </c>
      <c r="H74" s="483">
        <f t="shared" si="18"/>
        <v>0</v>
      </c>
      <c r="I74" s="485">
        <f t="shared" si="22"/>
        <v>0</v>
      </c>
      <c r="J74" s="483">
        <f>'F5'!J74</f>
        <v>1.355292E-2</v>
      </c>
      <c r="K74" s="483">
        <f>'F5'!K74</f>
        <v>0</v>
      </c>
      <c r="L74" s="483">
        <f>'F5'!L74</f>
        <v>0</v>
      </c>
      <c r="M74" s="485">
        <f t="shared" si="19"/>
        <v>1.355292E-2</v>
      </c>
      <c r="N74" s="483">
        <f t="shared" si="23"/>
        <v>1.355292E-2</v>
      </c>
      <c r="O74" s="483">
        <f>'F5'!O74</f>
        <v>2.7105839999999999E-2</v>
      </c>
      <c r="P74" s="483">
        <f>'F5'!P74</f>
        <v>0</v>
      </c>
      <c r="Q74" s="483">
        <f>'F5'!Q74</f>
        <v>0</v>
      </c>
      <c r="R74" s="483">
        <f t="shared" si="20"/>
        <v>4.0658760000000002E-2</v>
      </c>
      <c r="S74" s="485">
        <f>'F5'!S74+'F5.1 (N)'!D50</f>
        <v>4.0658760000000002E-2</v>
      </c>
      <c r="T74" s="485">
        <f>'F5'!T74+'F5.1 (N)'!E50</f>
        <v>2.7105839999999999E-2</v>
      </c>
      <c r="U74" s="485">
        <f>'F5'!U74+'F5.1 (N)'!F50</f>
        <v>0</v>
      </c>
      <c r="V74" s="485">
        <f>'F5'!V74+'F5.1 (N)'!G50</f>
        <v>0</v>
      </c>
      <c r="W74" s="485">
        <f t="shared" si="21"/>
        <v>6.7764600000000008E-2</v>
      </c>
      <c r="Y74" s="589"/>
    </row>
    <row r="75" spans="1:25" x14ac:dyDescent="0.3">
      <c r="A75" s="589"/>
      <c r="B75" s="96">
        <f t="shared" si="24"/>
        <v>8</v>
      </c>
      <c r="C75" s="633" t="s">
        <v>866</v>
      </c>
      <c r="D75" s="483">
        <f>'F5'!D75</f>
        <v>0</v>
      </c>
      <c r="E75" s="483">
        <f>'F5'!E75</f>
        <v>0</v>
      </c>
      <c r="F75" s="483">
        <f>'F5'!F75</f>
        <v>0</v>
      </c>
      <c r="G75" s="483">
        <f>'F5'!G75</f>
        <v>0</v>
      </c>
      <c r="H75" s="483">
        <f t="shared" si="18"/>
        <v>0</v>
      </c>
      <c r="I75" s="485">
        <f t="shared" si="22"/>
        <v>0</v>
      </c>
      <c r="J75" s="483">
        <f>'F5'!J75</f>
        <v>0</v>
      </c>
      <c r="K75" s="483">
        <f>'F5'!K75</f>
        <v>0</v>
      </c>
      <c r="L75" s="483">
        <f>'F5'!L75</f>
        <v>0</v>
      </c>
      <c r="M75" s="485">
        <f t="shared" si="19"/>
        <v>0</v>
      </c>
      <c r="N75" s="483">
        <f t="shared" si="23"/>
        <v>0</v>
      </c>
      <c r="O75" s="483">
        <f>'F5'!O75</f>
        <v>0</v>
      </c>
      <c r="P75" s="483">
        <f>'F5'!P75</f>
        <v>0</v>
      </c>
      <c r="Q75" s="483">
        <f>'F5'!Q75</f>
        <v>0</v>
      </c>
      <c r="R75" s="483">
        <f t="shared" si="20"/>
        <v>0</v>
      </c>
      <c r="S75" s="485">
        <f>'F5'!S75+'F5.1 (N)'!D51</f>
        <v>0</v>
      </c>
      <c r="T75" s="485">
        <f>'F5'!T75+'F5.1 (N)'!E51</f>
        <v>0</v>
      </c>
      <c r="U75" s="485">
        <f>'F5'!U75+'F5.1 (N)'!F51</f>
        <v>0</v>
      </c>
      <c r="V75" s="485">
        <f>'F5'!V75+'F5.1 (N)'!G51</f>
        <v>0</v>
      </c>
      <c r="W75" s="485">
        <f t="shared" si="21"/>
        <v>0</v>
      </c>
      <c r="Y75" s="589"/>
    </row>
    <row r="76" spans="1:25" x14ac:dyDescent="0.3">
      <c r="A76" s="589"/>
      <c r="B76" s="96">
        <f t="shared" si="24"/>
        <v>9</v>
      </c>
      <c r="C76" s="633" t="s">
        <v>867</v>
      </c>
      <c r="D76" s="483">
        <f>'F5'!D76</f>
        <v>0</v>
      </c>
      <c r="E76" s="483">
        <f>'F5'!E76</f>
        <v>0</v>
      </c>
      <c r="F76" s="483">
        <f>'F5'!F76</f>
        <v>0</v>
      </c>
      <c r="G76" s="483">
        <f>'F5'!G76</f>
        <v>0</v>
      </c>
      <c r="H76" s="483">
        <f t="shared" si="18"/>
        <v>0</v>
      </c>
      <c r="I76" s="485">
        <f t="shared" si="22"/>
        <v>0</v>
      </c>
      <c r="J76" s="483">
        <f>'F5'!J76</f>
        <v>0</v>
      </c>
      <c r="K76" s="483">
        <f>'F5'!K76</f>
        <v>0</v>
      </c>
      <c r="L76" s="483">
        <f>'F5'!L76</f>
        <v>0</v>
      </c>
      <c r="M76" s="485">
        <f t="shared" si="19"/>
        <v>0</v>
      </c>
      <c r="N76" s="483">
        <f t="shared" si="23"/>
        <v>0</v>
      </c>
      <c r="O76" s="483">
        <f>'F5'!O76</f>
        <v>0</v>
      </c>
      <c r="P76" s="483">
        <f>'F5'!P76</f>
        <v>0</v>
      </c>
      <c r="Q76" s="483">
        <f>'F5'!Q76</f>
        <v>0</v>
      </c>
      <c r="R76" s="483">
        <f t="shared" si="20"/>
        <v>0</v>
      </c>
      <c r="S76" s="485">
        <f>'F5'!S76+'F5.1 (N)'!D52</f>
        <v>0</v>
      </c>
      <c r="T76" s="485">
        <f>'F5'!T76+'F5.1 (N)'!E52</f>
        <v>0</v>
      </c>
      <c r="U76" s="485">
        <f>'F5'!U76+'F5.1 (N)'!F52</f>
        <v>0</v>
      </c>
      <c r="V76" s="485">
        <f>'F5'!V76+'F5.1 (N)'!G52</f>
        <v>0</v>
      </c>
      <c r="W76" s="485">
        <f t="shared" si="21"/>
        <v>0</v>
      </c>
      <c r="Y76" s="589"/>
    </row>
    <row r="77" spans="1:25" x14ac:dyDescent="0.3">
      <c r="A77" s="589"/>
      <c r="B77" s="96">
        <f t="shared" si="24"/>
        <v>10</v>
      </c>
      <c r="C77" s="633" t="s">
        <v>258</v>
      </c>
      <c r="D77" s="483">
        <f>'F5'!D77</f>
        <v>0.14035471470124342</v>
      </c>
      <c r="E77" s="483">
        <f>'F5'!E77</f>
        <v>0</v>
      </c>
      <c r="F77" s="483">
        <f>'F5'!F77</f>
        <v>0</v>
      </c>
      <c r="G77" s="483">
        <f>'F5'!G77</f>
        <v>0</v>
      </c>
      <c r="H77" s="483">
        <f t="shared" si="18"/>
        <v>0.14035471470124342</v>
      </c>
      <c r="I77" s="485">
        <f t="shared" si="22"/>
        <v>0.14035471470124342</v>
      </c>
      <c r="J77" s="483">
        <f>'F5'!J77</f>
        <v>0</v>
      </c>
      <c r="K77" s="483">
        <f>'F5'!K77</f>
        <v>0</v>
      </c>
      <c r="L77" s="483">
        <f>'F5'!L77</f>
        <v>0</v>
      </c>
      <c r="M77" s="485">
        <f t="shared" si="19"/>
        <v>0.14035471470124342</v>
      </c>
      <c r="N77" s="483">
        <f t="shared" si="23"/>
        <v>0.14035471470124342</v>
      </c>
      <c r="O77" s="483">
        <f>'F5'!O77</f>
        <v>0</v>
      </c>
      <c r="P77" s="483">
        <f>'F5'!P77</f>
        <v>0</v>
      </c>
      <c r="Q77" s="483">
        <f>'F5'!Q77</f>
        <v>0</v>
      </c>
      <c r="R77" s="483">
        <f t="shared" si="20"/>
        <v>0.14035471470124342</v>
      </c>
      <c r="S77" s="485">
        <f>'F5'!S77+'F5.1 (N)'!D53</f>
        <v>0.14035471470124342</v>
      </c>
      <c r="T77" s="485">
        <f>'F5'!T77+'F5.1 (N)'!E53</f>
        <v>0</v>
      </c>
      <c r="U77" s="485">
        <f>'F5'!U77+'F5.1 (N)'!F53</f>
        <v>0</v>
      </c>
      <c r="V77" s="485">
        <f>'F5'!V77+'F5.1 (N)'!G53</f>
        <v>0</v>
      </c>
      <c r="W77" s="485">
        <f t="shared" si="21"/>
        <v>0.14035471470124342</v>
      </c>
      <c r="Y77" s="589"/>
    </row>
    <row r="78" spans="1:25" x14ac:dyDescent="0.3">
      <c r="A78" s="589"/>
      <c r="B78" s="96">
        <f t="shared" si="24"/>
        <v>11</v>
      </c>
      <c r="C78" s="633" t="s">
        <v>259</v>
      </c>
      <c r="D78" s="483">
        <f>'F5'!D78</f>
        <v>0.15682087198537387</v>
      </c>
      <c r="E78" s="483">
        <f>'F5'!E78</f>
        <v>2.1659433235959744E-2</v>
      </c>
      <c r="F78" s="483">
        <f>'F5'!F78</f>
        <v>0</v>
      </c>
      <c r="G78" s="483">
        <f>'F5'!G78</f>
        <v>0</v>
      </c>
      <c r="H78" s="483">
        <f t="shared" si="18"/>
        <v>0.17848030522133362</v>
      </c>
      <c r="I78" s="485">
        <f t="shared" si="22"/>
        <v>0.17848030522133362</v>
      </c>
      <c r="J78" s="483">
        <f>'F5'!J78</f>
        <v>2.1659433235959744E-2</v>
      </c>
      <c r="K78" s="483">
        <f>'F5'!K78</f>
        <v>0</v>
      </c>
      <c r="L78" s="483">
        <f>'F5'!L78</f>
        <v>0</v>
      </c>
      <c r="M78" s="485">
        <f t="shared" si="19"/>
        <v>0.20013973845729338</v>
      </c>
      <c r="N78" s="483">
        <f t="shared" si="23"/>
        <v>0.20013973845729338</v>
      </c>
      <c r="O78" s="483">
        <f>'F5'!O78</f>
        <v>2.1659433235959744E-2</v>
      </c>
      <c r="P78" s="483">
        <f>'F5'!P78</f>
        <v>0</v>
      </c>
      <c r="Q78" s="483">
        <f>'F5'!Q78</f>
        <v>0</v>
      </c>
      <c r="R78" s="483">
        <f t="shared" si="20"/>
        <v>0.22179917169325314</v>
      </c>
      <c r="S78" s="485">
        <f>'F5'!S78+'F5.1 (N)'!D54</f>
        <v>0.22179917169325314</v>
      </c>
      <c r="T78" s="485">
        <f>'F5'!T78+'F5.1 (N)'!E54</f>
        <v>1.7230971071661449E-2</v>
      </c>
      <c r="U78" s="485">
        <f>'F5'!U78+'F5.1 (N)'!F54</f>
        <v>0</v>
      </c>
      <c r="V78" s="485">
        <f>'F5'!V78+'F5.1 (N)'!G54</f>
        <v>0</v>
      </c>
      <c r="W78" s="485">
        <f t="shared" si="21"/>
        <v>0.23903014276491458</v>
      </c>
      <c r="Y78" s="589"/>
    </row>
    <row r="79" spans="1:25" x14ac:dyDescent="0.3">
      <c r="A79" s="589"/>
      <c r="B79" s="96">
        <f t="shared" si="24"/>
        <v>12</v>
      </c>
      <c r="C79" s="633" t="s">
        <v>260</v>
      </c>
      <c r="D79" s="483">
        <f>'F5'!D79</f>
        <v>9.1627235036209592E-2</v>
      </c>
      <c r="E79" s="483">
        <f>'F5'!E79</f>
        <v>2.9480708256868328E-3</v>
      </c>
      <c r="F79" s="483">
        <f>'F5'!F79</f>
        <v>0</v>
      </c>
      <c r="G79" s="483">
        <f>'F5'!G79</f>
        <v>0</v>
      </c>
      <c r="H79" s="483">
        <f t="shared" si="18"/>
        <v>9.4575305861896428E-2</v>
      </c>
      <c r="I79" s="485">
        <f t="shared" si="22"/>
        <v>9.4575305861896428E-2</v>
      </c>
      <c r="J79" s="483">
        <f>'F5'!J79</f>
        <v>4.931040471821046E-3</v>
      </c>
      <c r="K79" s="483">
        <f>'F5'!K79</f>
        <v>0</v>
      </c>
      <c r="L79" s="483">
        <f>'F5'!L79</f>
        <v>0</v>
      </c>
      <c r="M79" s="485">
        <f t="shared" si="19"/>
        <v>9.950634633371748E-2</v>
      </c>
      <c r="N79" s="483">
        <f t="shared" si="23"/>
        <v>9.950634633371748E-2</v>
      </c>
      <c r="O79" s="483">
        <f>'F5'!O79</f>
        <v>4.9310404718210452E-3</v>
      </c>
      <c r="P79" s="483">
        <f>'F5'!P79</f>
        <v>0</v>
      </c>
      <c r="Q79" s="483">
        <f>'F5'!Q79</f>
        <v>0</v>
      </c>
      <c r="R79" s="483">
        <f t="shared" si="20"/>
        <v>0.10443738680553852</v>
      </c>
      <c r="S79" s="485">
        <f>'F5'!S79+'F5.1 (N)'!D55</f>
        <v>0.10443738680553852</v>
      </c>
      <c r="T79" s="485">
        <f>'F5'!T79+'F5.1 (N)'!E55</f>
        <v>4.9310404718210469E-3</v>
      </c>
      <c r="U79" s="485">
        <f>'F5'!U79+'F5.1 (N)'!F55</f>
        <v>0</v>
      </c>
      <c r="V79" s="485">
        <f>'F5'!V79+'F5.1 (N)'!G55</f>
        <v>0</v>
      </c>
      <c r="W79" s="485">
        <f t="shared" si="21"/>
        <v>0.10936842727735957</v>
      </c>
      <c r="Y79" s="589"/>
    </row>
    <row r="80" spans="1:25" x14ac:dyDescent="0.3">
      <c r="A80" s="589"/>
      <c r="B80" s="96">
        <f t="shared" si="24"/>
        <v>13</v>
      </c>
      <c r="C80" s="499" t="s">
        <v>875</v>
      </c>
      <c r="D80" s="483">
        <f>'F5'!D80</f>
        <v>0</v>
      </c>
      <c r="E80" s="483">
        <f>'F5'!E80</f>
        <v>0</v>
      </c>
      <c r="F80" s="483">
        <f>'F5'!F80</f>
        <v>0</v>
      </c>
      <c r="G80" s="483">
        <f>'F5'!G80</f>
        <v>0</v>
      </c>
      <c r="H80" s="483">
        <f t="shared" si="18"/>
        <v>0</v>
      </c>
      <c r="I80" s="485">
        <f t="shared" si="22"/>
        <v>0</v>
      </c>
      <c r="J80" s="483">
        <f>'F5'!J80</f>
        <v>0</v>
      </c>
      <c r="K80" s="483">
        <f>'F5'!K80</f>
        <v>0</v>
      </c>
      <c r="L80" s="483">
        <f>'F5'!L80</f>
        <v>0</v>
      </c>
      <c r="M80" s="485">
        <f t="shared" si="19"/>
        <v>0</v>
      </c>
      <c r="N80" s="483">
        <f t="shared" si="23"/>
        <v>0</v>
      </c>
      <c r="O80" s="483">
        <f>'F5'!O80</f>
        <v>0</v>
      </c>
      <c r="P80" s="483">
        <f>'F5'!P80</f>
        <v>0</v>
      </c>
      <c r="Q80" s="483">
        <f>'F5'!Q80</f>
        <v>0</v>
      </c>
      <c r="R80" s="483">
        <f t="shared" si="20"/>
        <v>0</v>
      </c>
      <c r="S80" s="485">
        <f>'F5'!S80+'F5.1 (N)'!D56</f>
        <v>0</v>
      </c>
      <c r="T80" s="485">
        <f>'F5'!T80+'F5.1 (N)'!E56</f>
        <v>0</v>
      </c>
      <c r="U80" s="485">
        <f>'F5'!U80+'F5.1 (N)'!F56</f>
        <v>0</v>
      </c>
      <c r="V80" s="485">
        <f>'F5'!V80+'F5.1 (N)'!G56</f>
        <v>0</v>
      </c>
      <c r="W80" s="485">
        <f t="shared" si="21"/>
        <v>0</v>
      </c>
      <c r="Y80" s="589"/>
    </row>
    <row r="81" spans="1:33" x14ac:dyDescent="0.3">
      <c r="A81" s="589"/>
      <c r="B81" s="96">
        <f t="shared" si="24"/>
        <v>14</v>
      </c>
      <c r="C81" s="499" t="s">
        <v>876</v>
      </c>
      <c r="D81" s="483">
        <f>'F5'!D81</f>
        <v>0</v>
      </c>
      <c r="E81" s="483">
        <f>'F5'!E81</f>
        <v>0</v>
      </c>
      <c r="F81" s="483">
        <f>'F5'!F81</f>
        <v>0</v>
      </c>
      <c r="G81" s="483">
        <f>'F5'!G81</f>
        <v>0</v>
      </c>
      <c r="H81" s="483">
        <f t="shared" si="18"/>
        <v>0</v>
      </c>
      <c r="I81" s="485">
        <f t="shared" si="22"/>
        <v>0</v>
      </c>
      <c r="J81" s="483">
        <f>'F5'!J81</f>
        <v>0</v>
      </c>
      <c r="K81" s="483">
        <f>'F5'!K81</f>
        <v>0</v>
      </c>
      <c r="L81" s="483">
        <f>'F5'!L81</f>
        <v>0</v>
      </c>
      <c r="M81" s="485">
        <f t="shared" si="19"/>
        <v>0</v>
      </c>
      <c r="N81" s="483">
        <f t="shared" si="23"/>
        <v>0</v>
      </c>
      <c r="O81" s="483">
        <f>'F5'!O81</f>
        <v>0</v>
      </c>
      <c r="P81" s="483">
        <f>'F5'!P81</f>
        <v>0</v>
      </c>
      <c r="Q81" s="483">
        <f>'F5'!Q81</f>
        <v>0</v>
      </c>
      <c r="R81" s="483">
        <f t="shared" si="20"/>
        <v>0</v>
      </c>
      <c r="S81" s="485">
        <f>'F5'!S81+'F5.1 (N)'!D57</f>
        <v>0</v>
      </c>
      <c r="T81" s="485">
        <f>'F5'!T81+'F5.1 (N)'!E57</f>
        <v>0</v>
      </c>
      <c r="U81" s="485">
        <f>'F5'!U81+'F5.1 (N)'!F57</f>
        <v>0</v>
      </c>
      <c r="V81" s="485">
        <f>'F5'!V81+'F5.1 (N)'!G57</f>
        <v>0</v>
      </c>
      <c r="W81" s="485">
        <f t="shared" si="21"/>
        <v>0</v>
      </c>
      <c r="Y81" s="589"/>
    </row>
    <row r="82" spans="1:33" x14ac:dyDescent="0.3">
      <c r="A82" s="589"/>
      <c r="B82" s="96">
        <f t="shared" si="24"/>
        <v>15</v>
      </c>
      <c r="C82" s="499" t="s">
        <v>877</v>
      </c>
      <c r="D82" s="483">
        <f>'F5'!D82</f>
        <v>0</v>
      </c>
      <c r="E82" s="483">
        <f>'F5'!E82</f>
        <v>0</v>
      </c>
      <c r="F82" s="483">
        <f>'F5'!F82</f>
        <v>0</v>
      </c>
      <c r="G82" s="483">
        <f>'F5'!G82</f>
        <v>0</v>
      </c>
      <c r="H82" s="483">
        <f t="shared" si="18"/>
        <v>0</v>
      </c>
      <c r="I82" s="485">
        <f t="shared" si="22"/>
        <v>0</v>
      </c>
      <c r="J82" s="483">
        <f>'F5'!J82</f>
        <v>0</v>
      </c>
      <c r="K82" s="483">
        <f>'F5'!K82</f>
        <v>0</v>
      </c>
      <c r="L82" s="483">
        <f>'F5'!L82</f>
        <v>0</v>
      </c>
      <c r="M82" s="485">
        <f t="shared" si="19"/>
        <v>0</v>
      </c>
      <c r="N82" s="483">
        <f t="shared" si="23"/>
        <v>0</v>
      </c>
      <c r="O82" s="483">
        <f>'F5'!O82</f>
        <v>0</v>
      </c>
      <c r="P82" s="483">
        <f>'F5'!P82</f>
        <v>0</v>
      </c>
      <c r="Q82" s="483">
        <f>'F5'!Q82</f>
        <v>0</v>
      </c>
      <c r="R82" s="483">
        <f t="shared" si="20"/>
        <v>0</v>
      </c>
      <c r="S82" s="485">
        <f>'F5'!S82+'F5.1 (N)'!D58</f>
        <v>0</v>
      </c>
      <c r="T82" s="485">
        <f>'F5'!T82+'F5.1 (N)'!E58</f>
        <v>0</v>
      </c>
      <c r="U82" s="485">
        <f>'F5'!U82+'F5.1 (N)'!F58</f>
        <v>0</v>
      </c>
      <c r="V82" s="485">
        <f>'F5'!V82+'F5.1 (N)'!G58</f>
        <v>0</v>
      </c>
      <c r="W82" s="485">
        <f t="shared" si="21"/>
        <v>0</v>
      </c>
      <c r="Y82" s="589"/>
    </row>
    <row r="83" spans="1:33" x14ac:dyDescent="0.3">
      <c r="A83" s="589"/>
      <c r="B83" s="96">
        <f t="shared" si="24"/>
        <v>16</v>
      </c>
      <c r="C83" s="499" t="s">
        <v>868</v>
      </c>
      <c r="D83" s="483">
        <f>'F5'!D83</f>
        <v>0</v>
      </c>
      <c r="E83" s="483">
        <f>'F5'!E83</f>
        <v>0</v>
      </c>
      <c r="F83" s="483">
        <f>'F5'!F83</f>
        <v>0</v>
      </c>
      <c r="G83" s="483">
        <f>'F5'!G83</f>
        <v>0</v>
      </c>
      <c r="H83" s="483">
        <f t="shared" si="18"/>
        <v>0</v>
      </c>
      <c r="I83" s="485">
        <f t="shared" si="22"/>
        <v>0</v>
      </c>
      <c r="J83" s="483">
        <f>'F5'!J83</f>
        <v>0</v>
      </c>
      <c r="K83" s="483">
        <f>'F5'!K83</f>
        <v>0</v>
      </c>
      <c r="L83" s="483">
        <f>'F5'!L83</f>
        <v>0</v>
      </c>
      <c r="M83" s="485">
        <f t="shared" si="19"/>
        <v>0</v>
      </c>
      <c r="N83" s="483">
        <f t="shared" si="23"/>
        <v>0</v>
      </c>
      <c r="O83" s="483">
        <f>'F5'!O83</f>
        <v>0</v>
      </c>
      <c r="P83" s="483">
        <f>'F5'!P83</f>
        <v>0</v>
      </c>
      <c r="Q83" s="483">
        <f>'F5'!Q83</f>
        <v>0</v>
      </c>
      <c r="R83" s="483">
        <f t="shared" si="20"/>
        <v>0</v>
      </c>
      <c r="S83" s="485">
        <f>'F5'!S83+'F5.1 (N)'!D59</f>
        <v>0</v>
      </c>
      <c r="T83" s="485">
        <f>'F5'!T83+'F5.1 (N)'!E59</f>
        <v>0</v>
      </c>
      <c r="U83" s="485">
        <f>'F5'!U83+'F5.1 (N)'!F59</f>
        <v>0</v>
      </c>
      <c r="V83" s="485">
        <f>'F5'!V83+'F5.1 (N)'!G59</f>
        <v>0</v>
      </c>
      <c r="W83" s="485">
        <f t="shared" si="21"/>
        <v>0</v>
      </c>
      <c r="Y83" s="589"/>
    </row>
    <row r="84" spans="1:33" x14ac:dyDescent="0.3">
      <c r="A84" s="589"/>
      <c r="B84" s="96">
        <f t="shared" si="24"/>
        <v>17</v>
      </c>
      <c r="C84" s="499" t="s">
        <v>878</v>
      </c>
      <c r="D84" s="483">
        <f>'F5'!D84</f>
        <v>0.49154950965950256</v>
      </c>
      <c r="E84" s="483">
        <f>'F5'!E84</f>
        <v>0</v>
      </c>
      <c r="F84" s="483">
        <f>'F5'!F84</f>
        <v>0</v>
      </c>
      <c r="G84" s="483">
        <f>'F5'!G84</f>
        <v>0</v>
      </c>
      <c r="H84" s="483">
        <f t="shared" si="18"/>
        <v>0.49154950965950256</v>
      </c>
      <c r="I84" s="485">
        <f t="shared" si="22"/>
        <v>0.49154950965950256</v>
      </c>
      <c r="J84" s="483">
        <f>'F5'!J84</f>
        <v>0</v>
      </c>
      <c r="K84" s="483">
        <f>'F5'!K84</f>
        <v>0</v>
      </c>
      <c r="L84" s="483">
        <f>'F5'!L84</f>
        <v>0</v>
      </c>
      <c r="M84" s="485">
        <f t="shared" si="19"/>
        <v>0.49154950965950256</v>
      </c>
      <c r="N84" s="483">
        <f t="shared" si="23"/>
        <v>0.49154950965950256</v>
      </c>
      <c r="O84" s="483">
        <f>'F5'!O84</f>
        <v>0</v>
      </c>
      <c r="P84" s="483">
        <f>'F5'!P84</f>
        <v>0</v>
      </c>
      <c r="Q84" s="483">
        <f>'F5'!Q84</f>
        <v>0</v>
      </c>
      <c r="R84" s="483">
        <f t="shared" si="20"/>
        <v>0.49154950965950256</v>
      </c>
      <c r="S84" s="485">
        <f>'F5'!S84+'F5.1 (N)'!D60</f>
        <v>0.49154950965950256</v>
      </c>
      <c r="T84" s="485">
        <f>'F5'!T84+'F5.1 (N)'!E60</f>
        <v>0</v>
      </c>
      <c r="U84" s="485">
        <f>'F5'!U84+'F5.1 (N)'!F60</f>
        <v>0</v>
      </c>
      <c r="V84" s="485">
        <f>'F5'!V84+'F5.1 (N)'!G60</f>
        <v>0</v>
      </c>
      <c r="W84" s="485">
        <f t="shared" si="21"/>
        <v>0.49154950965950256</v>
      </c>
      <c r="Y84" s="589"/>
    </row>
    <row r="85" spans="1:33" ht="16" x14ac:dyDescent="0.3">
      <c r="A85" s="489"/>
      <c r="B85" s="84"/>
      <c r="C85" s="99" t="s">
        <v>271</v>
      </c>
      <c r="D85" s="487">
        <f t="shared" ref="D85:W85" si="25">SUM(D68:D84)</f>
        <v>2.4865011146329912</v>
      </c>
      <c r="E85" s="487">
        <f t="shared" si="25"/>
        <v>8.0137008316248426E-2</v>
      </c>
      <c r="F85" s="487">
        <f t="shared" si="25"/>
        <v>0</v>
      </c>
      <c r="G85" s="487">
        <f t="shared" si="25"/>
        <v>0</v>
      </c>
      <c r="H85" s="487">
        <f t="shared" si="25"/>
        <v>2.5666381229492399</v>
      </c>
      <c r="I85" s="487">
        <f t="shared" si="25"/>
        <v>2.5666381229492399</v>
      </c>
      <c r="J85" s="487">
        <f t="shared" si="25"/>
        <v>8.6277947632363641E-2</v>
      </c>
      <c r="K85" s="487">
        <f t="shared" si="25"/>
        <v>0</v>
      </c>
      <c r="L85" s="487">
        <f t="shared" si="25"/>
        <v>0</v>
      </c>
      <c r="M85" s="487">
        <f t="shared" si="25"/>
        <v>2.6529160705816031</v>
      </c>
      <c r="N85" s="487">
        <f t="shared" si="25"/>
        <v>2.6529160705816031</v>
      </c>
      <c r="O85" s="487">
        <f t="shared" si="25"/>
        <v>0.20691924068980752</v>
      </c>
      <c r="P85" s="487">
        <f t="shared" si="25"/>
        <v>0</v>
      </c>
      <c r="Q85" s="487">
        <f t="shared" si="25"/>
        <v>0</v>
      </c>
      <c r="R85" s="487">
        <f t="shared" si="25"/>
        <v>2.8598353112714108</v>
      </c>
      <c r="S85" s="487">
        <f t="shared" si="25"/>
        <v>2.8598353112714108</v>
      </c>
      <c r="T85" s="487">
        <f t="shared" si="25"/>
        <v>0.28453646919217584</v>
      </c>
      <c r="U85" s="487">
        <f t="shared" si="25"/>
        <v>0</v>
      </c>
      <c r="V85" s="487">
        <f t="shared" si="25"/>
        <v>0</v>
      </c>
      <c r="W85" s="487">
        <f t="shared" si="25"/>
        <v>3.1443717804635867</v>
      </c>
    </row>
    <row r="86" spans="1:33" ht="16" x14ac:dyDescent="0.3">
      <c r="A86" s="489"/>
      <c r="B86" s="302"/>
      <c r="C86" s="304" t="s">
        <v>872</v>
      </c>
      <c r="D86" s="872"/>
      <c r="E86" s="873"/>
      <c r="F86" s="872"/>
      <c r="G86" s="872"/>
      <c r="H86" s="872"/>
      <c r="I86" s="874"/>
      <c r="J86" s="873"/>
      <c r="K86" s="874"/>
      <c r="L86" s="874"/>
      <c r="M86" s="874"/>
      <c r="N86" s="872"/>
      <c r="O86" s="873"/>
      <c r="P86" s="872"/>
      <c r="Q86" s="872"/>
      <c r="R86" s="872"/>
      <c r="S86" s="874"/>
      <c r="T86" s="873"/>
      <c r="U86" s="874"/>
      <c r="V86" s="874"/>
      <c r="W86" s="874"/>
      <c r="X86" s="43"/>
      <c r="Y86" s="43"/>
      <c r="Z86" s="43"/>
      <c r="AA86" s="43"/>
      <c r="AB86" s="43"/>
      <c r="AC86" s="43"/>
      <c r="AD86" s="43"/>
      <c r="AE86" s="43"/>
      <c r="AF86" s="43"/>
      <c r="AG86" s="43"/>
    </row>
    <row r="87" spans="1:33" ht="16" x14ac:dyDescent="0.3">
      <c r="A87" s="489"/>
      <c r="B87" s="875" t="s">
        <v>613</v>
      </c>
      <c r="C87" s="876"/>
      <c r="D87" s="305"/>
      <c r="E87" s="305"/>
      <c r="F87" s="305"/>
      <c r="G87" s="305"/>
      <c r="H87" s="305"/>
      <c r="I87" s="306"/>
      <c r="J87" s="306"/>
      <c r="K87" s="302"/>
      <c r="L87" s="302"/>
      <c r="M87" s="302"/>
      <c r="N87" s="302"/>
      <c r="O87" s="302"/>
      <c r="P87" s="302"/>
      <c r="Q87" s="302"/>
      <c r="R87" s="302"/>
      <c r="S87" s="43"/>
      <c r="T87" s="43"/>
      <c r="U87" s="43"/>
      <c r="V87" s="43"/>
      <c r="W87" s="43"/>
      <c r="X87" s="43"/>
      <c r="Y87" s="43"/>
      <c r="Z87" s="43"/>
      <c r="AA87" s="43"/>
      <c r="AB87" s="43"/>
      <c r="AC87" s="43"/>
      <c r="AD87" s="43"/>
      <c r="AE87" s="43"/>
      <c r="AF87" s="43"/>
      <c r="AG87" s="43"/>
    </row>
    <row r="88" spans="1:33" ht="16" x14ac:dyDescent="0.3">
      <c r="A88" s="489"/>
      <c r="B88" s="875" t="s">
        <v>739</v>
      </c>
      <c r="C88" s="876"/>
      <c r="D88" s="305"/>
      <c r="E88" s="305"/>
      <c r="F88" s="305"/>
      <c r="G88" s="305"/>
      <c r="H88" s="305"/>
      <c r="I88" s="306"/>
      <c r="J88" s="306"/>
      <c r="K88" s="302"/>
      <c r="L88" s="302"/>
      <c r="M88" s="302"/>
      <c r="N88" s="302"/>
      <c r="O88" s="302"/>
      <c r="P88" s="302"/>
      <c r="Q88" s="302"/>
      <c r="R88" s="302"/>
      <c r="S88" s="43"/>
      <c r="T88" s="43"/>
      <c r="U88" s="43"/>
      <c r="V88" s="43"/>
      <c r="W88" s="43"/>
      <c r="X88" s="43"/>
      <c r="Y88" s="43"/>
      <c r="Z88" s="43"/>
      <c r="AA88" s="43"/>
      <c r="AB88" s="43"/>
      <c r="AC88" s="43"/>
      <c r="AD88" s="43"/>
      <c r="AE88" s="43"/>
      <c r="AF88" s="43"/>
      <c r="AG88" s="43"/>
    </row>
    <row r="89" spans="1:33" ht="15" customHeight="1" x14ac:dyDescent="0.3">
      <c r="A89" s="489"/>
      <c r="B89" s="302"/>
      <c r="C89" s="304"/>
      <c r="D89" s="304"/>
      <c r="E89" s="304"/>
      <c r="F89" s="304"/>
      <c r="G89" s="304"/>
      <c r="H89" s="304"/>
      <c r="I89" s="302"/>
      <c r="J89" s="302"/>
      <c r="K89" s="302"/>
      <c r="L89" s="302"/>
      <c r="M89" s="302"/>
      <c r="N89" s="302"/>
      <c r="O89" s="302"/>
      <c r="P89" s="302"/>
      <c r="Q89" s="302"/>
      <c r="R89" s="302"/>
    </row>
    <row r="90" spans="1:33" ht="16" x14ac:dyDescent="0.3">
      <c r="A90" s="489"/>
      <c r="B90" s="302"/>
      <c r="C90" s="304"/>
      <c r="D90" s="8"/>
      <c r="E90" s="8"/>
      <c r="F90" s="8"/>
      <c r="G90" s="8"/>
      <c r="H90" s="8"/>
      <c r="I90" s="1"/>
      <c r="J90" s="42"/>
      <c r="K90" s="1"/>
      <c r="L90" s="1"/>
      <c r="M90" s="42"/>
      <c r="N90" s="42"/>
      <c r="O90" s="1"/>
      <c r="P90" s="1"/>
      <c r="Q90" s="1"/>
      <c r="AG90" s="297" t="s">
        <v>10</v>
      </c>
    </row>
    <row r="91" spans="1:33" ht="13.75" customHeight="1" x14ac:dyDescent="0.3">
      <c r="A91" s="489"/>
      <c r="B91" s="1301" t="s">
        <v>343</v>
      </c>
      <c r="C91" s="1301" t="s">
        <v>37</v>
      </c>
      <c r="D91" s="1414" t="s">
        <v>935</v>
      </c>
      <c r="E91" s="1415"/>
      <c r="F91" s="1415"/>
      <c r="G91" s="1415"/>
      <c r="H91" s="1416"/>
      <c r="I91" s="1414" t="s">
        <v>939</v>
      </c>
      <c r="J91" s="1415"/>
      <c r="K91" s="1415"/>
      <c r="L91" s="1415"/>
      <c r="M91" s="1416"/>
      <c r="N91" s="1408" t="s">
        <v>936</v>
      </c>
      <c r="O91" s="1408"/>
      <c r="P91" s="1408"/>
      <c r="Q91" s="1408"/>
      <c r="R91" s="1408"/>
      <c r="S91" s="1408" t="s">
        <v>938</v>
      </c>
      <c r="T91" s="1408"/>
      <c r="U91" s="1408"/>
      <c r="V91" s="1408"/>
      <c r="W91" s="1408"/>
    </row>
    <row r="92" spans="1:33" x14ac:dyDescent="0.3">
      <c r="A92" s="489"/>
      <c r="B92" s="1301"/>
      <c r="C92" s="1301"/>
      <c r="D92" s="1417" t="s">
        <v>21</v>
      </c>
      <c r="E92" s="1418"/>
      <c r="F92" s="1418"/>
      <c r="G92" s="1418"/>
      <c r="H92" s="1419"/>
      <c r="I92" s="1417" t="s">
        <v>21</v>
      </c>
      <c r="J92" s="1418"/>
      <c r="K92" s="1418"/>
      <c r="L92" s="1418"/>
      <c r="M92" s="1419"/>
      <c r="N92" s="1411" t="s">
        <v>21</v>
      </c>
      <c r="O92" s="1412"/>
      <c r="P92" s="1412"/>
      <c r="Q92" s="1412"/>
      <c r="R92" s="1412"/>
      <c r="S92" s="1411" t="s">
        <v>21</v>
      </c>
      <c r="T92" s="1412"/>
      <c r="U92" s="1412"/>
      <c r="V92" s="1412"/>
      <c r="W92" s="1412"/>
    </row>
    <row r="93" spans="1:33" ht="56" x14ac:dyDescent="0.3">
      <c r="A93" s="489"/>
      <c r="B93" s="1301"/>
      <c r="C93" s="1301"/>
      <c r="D93" s="862" t="s">
        <v>273</v>
      </c>
      <c r="E93" s="862" t="s">
        <v>268</v>
      </c>
      <c r="F93" s="303" t="s">
        <v>274</v>
      </c>
      <c r="G93" s="860" t="s">
        <v>601</v>
      </c>
      <c r="H93" s="862" t="s">
        <v>275</v>
      </c>
      <c r="I93" s="862" t="s">
        <v>267</v>
      </c>
      <c r="J93" s="862" t="s">
        <v>268</v>
      </c>
      <c r="K93" s="862" t="s">
        <v>269</v>
      </c>
      <c r="L93" s="860" t="s">
        <v>601</v>
      </c>
      <c r="M93" s="862" t="s">
        <v>270</v>
      </c>
      <c r="N93" s="862" t="s">
        <v>267</v>
      </c>
      <c r="O93" s="862" t="s">
        <v>268</v>
      </c>
      <c r="P93" s="862" t="s">
        <v>269</v>
      </c>
      <c r="Q93" s="860" t="s">
        <v>601</v>
      </c>
      <c r="R93" s="862" t="s">
        <v>270</v>
      </c>
      <c r="S93" s="862" t="s">
        <v>267</v>
      </c>
      <c r="T93" s="862" t="s">
        <v>268</v>
      </c>
      <c r="U93" s="862" t="s">
        <v>269</v>
      </c>
      <c r="V93" s="860" t="s">
        <v>601</v>
      </c>
      <c r="W93" s="862" t="s">
        <v>270</v>
      </c>
    </row>
    <row r="94" spans="1:33" ht="28" x14ac:dyDescent="0.3">
      <c r="A94" s="489"/>
      <c r="B94" s="298"/>
      <c r="C94" s="298"/>
      <c r="D94" s="298" t="s">
        <v>680</v>
      </c>
      <c r="E94" s="298" t="s">
        <v>681</v>
      </c>
      <c r="F94" s="298" t="s">
        <v>682</v>
      </c>
      <c r="G94" s="298" t="s">
        <v>683</v>
      </c>
      <c r="H94" s="298" t="s">
        <v>684</v>
      </c>
      <c r="I94" s="298" t="s">
        <v>680</v>
      </c>
      <c r="J94" s="298" t="s">
        <v>681</v>
      </c>
      <c r="K94" s="298" t="s">
        <v>682</v>
      </c>
      <c r="L94" s="298" t="s">
        <v>683</v>
      </c>
      <c r="M94" s="298" t="s">
        <v>684</v>
      </c>
      <c r="N94" s="298" t="s">
        <v>680</v>
      </c>
      <c r="O94" s="298" t="s">
        <v>681</v>
      </c>
      <c r="P94" s="298" t="s">
        <v>682</v>
      </c>
      <c r="Q94" s="298" t="s">
        <v>683</v>
      </c>
      <c r="R94" s="298" t="s">
        <v>684</v>
      </c>
      <c r="S94" s="298" t="s">
        <v>680</v>
      </c>
      <c r="T94" s="298" t="s">
        <v>681</v>
      </c>
      <c r="U94" s="298" t="s">
        <v>682</v>
      </c>
      <c r="V94" s="298" t="s">
        <v>683</v>
      </c>
      <c r="W94" s="298" t="s">
        <v>684</v>
      </c>
    </row>
    <row r="95" spans="1:33" x14ac:dyDescent="0.3">
      <c r="A95" s="589"/>
      <c r="B95" s="96">
        <v>1</v>
      </c>
      <c r="C95" s="633" t="s">
        <v>861</v>
      </c>
      <c r="D95" s="485">
        <f t="shared" ref="D95:D111" si="26">W68</f>
        <v>0</v>
      </c>
      <c r="E95" s="483">
        <f>'F5'!E95+'F5.1 (N)'!J44</f>
        <v>0</v>
      </c>
      <c r="F95" s="483">
        <f>'F5'!F95+'F5.1 (N)'!K44</f>
        <v>0</v>
      </c>
      <c r="G95" s="483">
        <f>'F5'!G95+'F5.1 (N)'!L44</f>
        <v>0</v>
      </c>
      <c r="H95" s="485">
        <f>D95+E95-F95-G95</f>
        <v>0</v>
      </c>
      <c r="I95" s="496">
        <f>H95</f>
        <v>0</v>
      </c>
      <c r="J95" s="500">
        <f>'F5'!J95+'F5.1 (N)'!O44</f>
        <v>0</v>
      </c>
      <c r="K95" s="500">
        <f>'F5'!K95+'F5.1 (N)'!P44</f>
        <v>0</v>
      </c>
      <c r="L95" s="500">
        <f>'F5'!L95+'F5.1 (N)'!Q44</f>
        <v>0</v>
      </c>
      <c r="M95" s="496">
        <f>I95+J95-K95-L95</f>
        <v>0</v>
      </c>
      <c r="N95" s="496">
        <f>M95</f>
        <v>0</v>
      </c>
      <c r="O95" s="500">
        <f>'F5'!O95+'F5.1 (N)'!T44</f>
        <v>0</v>
      </c>
      <c r="P95" s="500">
        <f>'F5'!P95+'F5.1 (N)'!U44</f>
        <v>0</v>
      </c>
      <c r="Q95" s="500">
        <f>'F5'!Q95+'F5.1 (N)'!V44</f>
        <v>0</v>
      </c>
      <c r="R95" s="496">
        <f>N95+O95-P95-Q95</f>
        <v>0</v>
      </c>
      <c r="S95" s="496">
        <f>R95</f>
        <v>0</v>
      </c>
      <c r="T95" s="500">
        <f>'F5'!T95+'F5.1 (N)'!Y44</f>
        <v>0</v>
      </c>
      <c r="U95" s="500">
        <f>'F5'!U95+'F5.1 (N)'!Z44</f>
        <v>0</v>
      </c>
      <c r="V95" s="500">
        <f>'F5'!V95+'F5.1 (N)'!AA44</f>
        <v>0</v>
      </c>
      <c r="W95" s="496">
        <f>S95+T95-U95-V95</f>
        <v>0</v>
      </c>
    </row>
    <row r="96" spans="1:33" x14ac:dyDescent="0.3">
      <c r="A96" s="589"/>
      <c r="B96" s="96">
        <f>B95+1</f>
        <v>2</v>
      </c>
      <c r="C96" s="633" t="s">
        <v>255</v>
      </c>
      <c r="D96" s="485">
        <f t="shared" si="26"/>
        <v>0.37438025336926301</v>
      </c>
      <c r="E96" s="483">
        <f>'F5'!E96+'F5.1 (N)'!J45</f>
        <v>3.0319411907676407E-2</v>
      </c>
      <c r="F96" s="483">
        <f>'F5'!F96+'F5.1 (N)'!K45</f>
        <v>0</v>
      </c>
      <c r="G96" s="483">
        <f>'F5'!G96+'F5.1 (N)'!L45</f>
        <v>0</v>
      </c>
      <c r="H96" s="485">
        <f t="shared" ref="H96:H111" si="27">D96+E96-F96-G96</f>
        <v>0.4046996652769394</v>
      </c>
      <c r="I96" s="496">
        <f t="shared" ref="I96:I111" si="28">H96</f>
        <v>0.4046996652769394</v>
      </c>
      <c r="J96" s="500">
        <f>'F5'!J96+'F5.1 (N)'!O45</f>
        <v>3.0319411907676407E-2</v>
      </c>
      <c r="K96" s="500">
        <f>'F5'!K96+'F5.1 (N)'!P45</f>
        <v>0</v>
      </c>
      <c r="L96" s="500">
        <f>'F5'!L96+'F5.1 (N)'!Q45</f>
        <v>0</v>
      </c>
      <c r="M96" s="496">
        <f t="shared" ref="M96:M111" si="29">I96+J96-K96-L96</f>
        <v>0.4350190771846158</v>
      </c>
      <c r="N96" s="496">
        <f t="shared" ref="N96:N111" si="30">M96</f>
        <v>0.4350190771846158</v>
      </c>
      <c r="O96" s="500">
        <f>'F5'!O96+'F5.1 (N)'!T45</f>
        <v>3.0319411907676407E-2</v>
      </c>
      <c r="P96" s="500">
        <f>'F5'!P96+'F5.1 (N)'!U45</f>
        <v>0</v>
      </c>
      <c r="Q96" s="500">
        <f>'F5'!Q96+'F5.1 (N)'!V45</f>
        <v>0</v>
      </c>
      <c r="R96" s="496">
        <f t="shared" ref="R96:R111" si="31">N96+O96-P96-Q96</f>
        <v>0.4653384890922922</v>
      </c>
      <c r="S96" s="496">
        <f t="shared" ref="S96:S111" si="32">R96</f>
        <v>0.4653384890922922</v>
      </c>
      <c r="T96" s="500">
        <f>'F5'!T96+'F5.1 (N)'!Y45</f>
        <v>3.0319411907676407E-2</v>
      </c>
      <c r="U96" s="500">
        <f>'F5'!U96+'F5.1 (N)'!Z45</f>
        <v>0</v>
      </c>
      <c r="V96" s="500">
        <f>'F5'!V96+'F5.1 (N)'!AA45</f>
        <v>0</v>
      </c>
      <c r="W96" s="496">
        <f t="shared" ref="W96:W111" si="33">S96+T96-U96-V96</f>
        <v>0.49565790099996859</v>
      </c>
    </row>
    <row r="97" spans="1:23" x14ac:dyDescent="0.3">
      <c r="A97" s="589"/>
      <c r="B97" s="96">
        <f t="shared" ref="B97:B111" si="34">B96+1</f>
        <v>3</v>
      </c>
      <c r="C97" s="633" t="s">
        <v>862</v>
      </c>
      <c r="D97" s="485">
        <f t="shared" si="26"/>
        <v>0</v>
      </c>
      <c r="E97" s="483">
        <f>'F5'!E97+'F5.1 (N)'!J46</f>
        <v>0</v>
      </c>
      <c r="F97" s="483">
        <f>'F5'!F97+'F5.1 (N)'!K46</f>
        <v>0</v>
      </c>
      <c r="G97" s="483">
        <f>'F5'!G97+'F5.1 (N)'!L46</f>
        <v>0</v>
      </c>
      <c r="H97" s="485">
        <f t="shared" si="27"/>
        <v>0</v>
      </c>
      <c r="I97" s="496">
        <f t="shared" si="28"/>
        <v>0</v>
      </c>
      <c r="J97" s="500">
        <f>'F5'!J97+'F5.1 (N)'!O46</f>
        <v>0</v>
      </c>
      <c r="K97" s="500">
        <f>'F5'!K97+'F5.1 (N)'!P46</f>
        <v>0</v>
      </c>
      <c r="L97" s="500">
        <f>'F5'!L97+'F5.1 (N)'!Q46</f>
        <v>0</v>
      </c>
      <c r="M97" s="496">
        <f t="shared" si="29"/>
        <v>0</v>
      </c>
      <c r="N97" s="496">
        <f t="shared" si="30"/>
        <v>0</v>
      </c>
      <c r="O97" s="500">
        <f>'F5'!O97+'F5.1 (N)'!T46</f>
        <v>0</v>
      </c>
      <c r="P97" s="500">
        <f>'F5'!P97+'F5.1 (N)'!U46</f>
        <v>0</v>
      </c>
      <c r="Q97" s="500">
        <f>'F5'!Q97+'F5.1 (N)'!V46</f>
        <v>0</v>
      </c>
      <c r="R97" s="496">
        <f t="shared" si="31"/>
        <v>0</v>
      </c>
      <c r="S97" s="496">
        <f t="shared" si="32"/>
        <v>0</v>
      </c>
      <c r="T97" s="500">
        <f>'F5'!T97+'F5.1 (N)'!Y46</f>
        <v>0</v>
      </c>
      <c r="U97" s="500">
        <f>'F5'!U97+'F5.1 (N)'!Z46</f>
        <v>0</v>
      </c>
      <c r="V97" s="500">
        <f>'F5'!V97+'F5.1 (N)'!AA46</f>
        <v>0</v>
      </c>
      <c r="W97" s="496">
        <f t="shared" si="33"/>
        <v>0</v>
      </c>
    </row>
    <row r="98" spans="1:23" x14ac:dyDescent="0.3">
      <c r="A98" s="589"/>
      <c r="B98" s="96">
        <f t="shared" si="34"/>
        <v>4</v>
      </c>
      <c r="C98" s="633" t="s">
        <v>863</v>
      </c>
      <c r="D98" s="485">
        <f t="shared" si="26"/>
        <v>0</v>
      </c>
      <c r="E98" s="483">
        <f>'F5'!E98+'F5.1 (N)'!J47</f>
        <v>0</v>
      </c>
      <c r="F98" s="483">
        <f>'F5'!F98+'F5.1 (N)'!K47</f>
        <v>0</v>
      </c>
      <c r="G98" s="483">
        <f>'F5'!G98+'F5.1 (N)'!L47</f>
        <v>0</v>
      </c>
      <c r="H98" s="485">
        <f t="shared" si="27"/>
        <v>0</v>
      </c>
      <c r="I98" s="496">
        <f t="shared" si="28"/>
        <v>0</v>
      </c>
      <c r="J98" s="500">
        <f>'F5'!J98+'F5.1 (N)'!O47</f>
        <v>0</v>
      </c>
      <c r="K98" s="500">
        <f>'F5'!K98+'F5.1 (N)'!P47</f>
        <v>0</v>
      </c>
      <c r="L98" s="500">
        <f>'F5'!L98+'F5.1 (N)'!Q47</f>
        <v>0</v>
      </c>
      <c r="M98" s="496">
        <f t="shared" si="29"/>
        <v>0</v>
      </c>
      <c r="N98" s="496">
        <f t="shared" si="30"/>
        <v>0</v>
      </c>
      <c r="O98" s="500">
        <f>'F5'!O98+'F5.1 (N)'!T47</f>
        <v>0</v>
      </c>
      <c r="P98" s="500">
        <f>'F5'!P98+'F5.1 (N)'!U47</f>
        <v>0</v>
      </c>
      <c r="Q98" s="500">
        <f>'F5'!Q98+'F5.1 (N)'!V47</f>
        <v>0</v>
      </c>
      <c r="R98" s="496">
        <f t="shared" si="31"/>
        <v>0</v>
      </c>
      <c r="S98" s="496">
        <f t="shared" si="32"/>
        <v>0</v>
      </c>
      <c r="T98" s="500">
        <f>'F5'!T98+'F5.1 (N)'!Y47</f>
        <v>0</v>
      </c>
      <c r="U98" s="500">
        <f>'F5'!U98+'F5.1 (N)'!Z47</f>
        <v>0</v>
      </c>
      <c r="V98" s="500">
        <f>'F5'!V98+'F5.1 (N)'!AA47</f>
        <v>0</v>
      </c>
      <c r="W98" s="496">
        <f t="shared" si="33"/>
        <v>0</v>
      </c>
    </row>
    <row r="99" spans="1:23" x14ac:dyDescent="0.3">
      <c r="A99" s="589"/>
      <c r="B99" s="96">
        <f t="shared" si="34"/>
        <v>5</v>
      </c>
      <c r="C99" s="633" t="s">
        <v>864</v>
      </c>
      <c r="D99" s="485">
        <f t="shared" si="26"/>
        <v>2.7388503962988763E-2</v>
      </c>
      <c r="E99" s="483">
        <f>'F5'!E99+'F5.1 (N)'!J48</f>
        <v>3.2885415768811213E-3</v>
      </c>
      <c r="F99" s="483">
        <f>'F5'!F99+'F5.1 (N)'!K48</f>
        <v>0</v>
      </c>
      <c r="G99" s="483">
        <f>'F5'!G99+'F5.1 (N)'!L48</f>
        <v>0</v>
      </c>
      <c r="H99" s="485">
        <f t="shared" si="27"/>
        <v>3.0677045539869885E-2</v>
      </c>
      <c r="I99" s="496">
        <f t="shared" si="28"/>
        <v>3.0677045539869885E-2</v>
      </c>
      <c r="J99" s="500">
        <f>'F5'!J99+'F5.1 (N)'!O48</f>
        <v>3.2885415768811213E-3</v>
      </c>
      <c r="K99" s="500">
        <f>'F5'!K99+'F5.1 (N)'!P48</f>
        <v>0</v>
      </c>
      <c r="L99" s="500">
        <f>'F5'!L99+'F5.1 (N)'!Q48</f>
        <v>0</v>
      </c>
      <c r="M99" s="496">
        <f t="shared" si="29"/>
        <v>3.3965587116751003E-2</v>
      </c>
      <c r="N99" s="496">
        <f t="shared" si="30"/>
        <v>3.3965587116751003E-2</v>
      </c>
      <c r="O99" s="500">
        <f>'F5'!O99+'F5.1 (N)'!T48</f>
        <v>3.2885415768811213E-3</v>
      </c>
      <c r="P99" s="500">
        <f>'F5'!P99+'F5.1 (N)'!U48</f>
        <v>0</v>
      </c>
      <c r="Q99" s="500">
        <f>'F5'!Q99+'F5.1 (N)'!V48</f>
        <v>0</v>
      </c>
      <c r="R99" s="496">
        <f t="shared" si="31"/>
        <v>3.7254128693632121E-2</v>
      </c>
      <c r="S99" s="496">
        <f t="shared" si="32"/>
        <v>3.7254128693632121E-2</v>
      </c>
      <c r="T99" s="500">
        <f>'F5'!T99+'F5.1 (N)'!Y48</f>
        <v>3.2885415768811213E-3</v>
      </c>
      <c r="U99" s="500">
        <f>'F5'!U99+'F5.1 (N)'!Z48</f>
        <v>0</v>
      </c>
      <c r="V99" s="500">
        <f>'F5'!V99+'F5.1 (N)'!AA48</f>
        <v>0</v>
      </c>
      <c r="W99" s="496">
        <f t="shared" si="33"/>
        <v>4.054267027051324E-2</v>
      </c>
    </row>
    <row r="100" spans="1:23" x14ac:dyDescent="0.3">
      <c r="A100" s="589"/>
      <c r="B100" s="96">
        <f t="shared" si="34"/>
        <v>6</v>
      </c>
      <c r="C100" s="633" t="s">
        <v>254</v>
      </c>
      <c r="D100" s="485">
        <f t="shared" si="26"/>
        <v>1.6945356287283146</v>
      </c>
      <c r="E100" s="483">
        <f>'F5'!E100+'F5.1 (N)'!J49</f>
        <v>0.24906533083080254</v>
      </c>
      <c r="F100" s="483">
        <f>'F5'!F100+'F5.1 (N)'!K49</f>
        <v>0</v>
      </c>
      <c r="G100" s="483">
        <f>'F5'!G100+'F5.1 (N)'!L49</f>
        <v>0</v>
      </c>
      <c r="H100" s="485">
        <f t="shared" si="27"/>
        <v>1.9436009595591173</v>
      </c>
      <c r="I100" s="496">
        <f t="shared" si="28"/>
        <v>1.9436009595591173</v>
      </c>
      <c r="J100" s="500">
        <f>'F5'!J100+'F5.1 (N)'!O49</f>
        <v>0.27016533083080252</v>
      </c>
      <c r="K100" s="500">
        <f>'F5'!K100+'F5.1 (N)'!P49</f>
        <v>0</v>
      </c>
      <c r="L100" s="500">
        <f>'F5'!L100+'F5.1 (N)'!Q49</f>
        <v>0</v>
      </c>
      <c r="M100" s="496">
        <f t="shared" si="29"/>
        <v>2.2137662903899198</v>
      </c>
      <c r="N100" s="496">
        <f t="shared" si="30"/>
        <v>2.2137662903899198</v>
      </c>
      <c r="O100" s="500">
        <f>'F5'!O100+'F5.1 (N)'!T49</f>
        <v>0.70822031832513765</v>
      </c>
      <c r="P100" s="500">
        <f>'F5'!P100+'F5.1 (N)'!U49</f>
        <v>0</v>
      </c>
      <c r="Q100" s="500">
        <f>'F5'!Q100+'F5.1 (N)'!V49</f>
        <v>0</v>
      </c>
      <c r="R100" s="496">
        <f t="shared" si="31"/>
        <v>2.9219866087150574</v>
      </c>
      <c r="S100" s="496">
        <f t="shared" si="32"/>
        <v>2.9219866087150574</v>
      </c>
      <c r="T100" s="500">
        <f>'F5'!T100+'F5.1 (N)'!Y49</f>
        <v>0.94257098499180458</v>
      </c>
      <c r="U100" s="500">
        <f>'F5'!U100+'F5.1 (N)'!Z49</f>
        <v>0</v>
      </c>
      <c r="V100" s="500">
        <f>'F5'!V100+'F5.1 (N)'!AA49</f>
        <v>0</v>
      </c>
      <c r="W100" s="496">
        <f t="shared" si="33"/>
        <v>3.8645575937068619</v>
      </c>
    </row>
    <row r="101" spans="1:23" x14ac:dyDescent="0.3">
      <c r="A101" s="589"/>
      <c r="B101" s="96">
        <f t="shared" si="34"/>
        <v>7</v>
      </c>
      <c r="C101" s="633" t="s">
        <v>865</v>
      </c>
      <c r="D101" s="485">
        <f t="shared" si="26"/>
        <v>6.7764600000000008E-2</v>
      </c>
      <c r="E101" s="483">
        <f>'F5'!E101+'F5.1 (N)'!J50</f>
        <v>2.7105839999999999E-2</v>
      </c>
      <c r="F101" s="483">
        <f>'F5'!F101+'F5.1 (N)'!K50</f>
        <v>0</v>
      </c>
      <c r="G101" s="483">
        <f>'F5'!G101+'F5.1 (N)'!L50</f>
        <v>0</v>
      </c>
      <c r="H101" s="485">
        <f t="shared" si="27"/>
        <v>9.487044E-2</v>
      </c>
      <c r="I101" s="496">
        <f t="shared" si="28"/>
        <v>9.487044E-2</v>
      </c>
      <c r="J101" s="500">
        <f>'F5'!J101+'F5.1 (N)'!O50</f>
        <v>1.3552920000000005E-2</v>
      </c>
      <c r="K101" s="500">
        <f>'F5'!K101+'F5.1 (N)'!P50</f>
        <v>0</v>
      </c>
      <c r="L101" s="500">
        <f>'F5'!L101+'F5.1 (N)'!Q50</f>
        <v>0</v>
      </c>
      <c r="M101" s="496">
        <f t="shared" si="29"/>
        <v>0.10842336000000001</v>
      </c>
      <c r="N101" s="496">
        <f t="shared" si="30"/>
        <v>0.10842336000000001</v>
      </c>
      <c r="O101" s="500">
        <f>'F5'!O101+'F5.1 (N)'!T50</f>
        <v>1.3552920000000003E-2</v>
      </c>
      <c r="P101" s="500">
        <f>'F5'!P101+'F5.1 (N)'!U50</f>
        <v>0</v>
      </c>
      <c r="Q101" s="500">
        <f>'F5'!Q101+'F5.1 (N)'!V50</f>
        <v>0</v>
      </c>
      <c r="R101" s="496">
        <f t="shared" si="31"/>
        <v>0.12197628000000002</v>
      </c>
      <c r="S101" s="496">
        <f t="shared" si="32"/>
        <v>0.12197628000000002</v>
      </c>
      <c r="T101" s="500">
        <f>'F5'!T101+'F5.1 (N)'!Y50</f>
        <v>1.3552919999999996E-2</v>
      </c>
      <c r="U101" s="500">
        <f>'F5'!U101+'F5.1 (N)'!Z50</f>
        <v>0</v>
      </c>
      <c r="V101" s="500">
        <f>'F5'!V101+'F5.1 (N)'!AA50</f>
        <v>0</v>
      </c>
      <c r="W101" s="496">
        <f t="shared" si="33"/>
        <v>0.13552920000000002</v>
      </c>
    </row>
    <row r="102" spans="1:23" x14ac:dyDescent="0.3">
      <c r="A102" s="589"/>
      <c r="B102" s="96">
        <f t="shared" si="34"/>
        <v>8</v>
      </c>
      <c r="C102" s="633" t="s">
        <v>866</v>
      </c>
      <c r="D102" s="485">
        <f t="shared" si="26"/>
        <v>0</v>
      </c>
      <c r="E102" s="483">
        <f>'F5'!E102+'F5.1 (N)'!J51</f>
        <v>0</v>
      </c>
      <c r="F102" s="483">
        <f>'F5'!F102+'F5.1 (N)'!K51</f>
        <v>0</v>
      </c>
      <c r="G102" s="483">
        <f>'F5'!G102+'F5.1 (N)'!L51</f>
        <v>0</v>
      </c>
      <c r="H102" s="485">
        <f t="shared" si="27"/>
        <v>0</v>
      </c>
      <c r="I102" s="496">
        <f t="shared" si="28"/>
        <v>0</v>
      </c>
      <c r="J102" s="500">
        <f>'F5'!J102+'F5.1 (N)'!O51</f>
        <v>0</v>
      </c>
      <c r="K102" s="500">
        <f>'F5'!K102+'F5.1 (N)'!P51</f>
        <v>0</v>
      </c>
      <c r="L102" s="500">
        <f>'F5'!L102+'F5.1 (N)'!Q51</f>
        <v>0</v>
      </c>
      <c r="M102" s="496">
        <f t="shared" si="29"/>
        <v>0</v>
      </c>
      <c r="N102" s="496">
        <f t="shared" si="30"/>
        <v>0</v>
      </c>
      <c r="O102" s="500">
        <f>'F5'!O102+'F5.1 (N)'!T51</f>
        <v>0</v>
      </c>
      <c r="P102" s="500">
        <f>'F5'!P102+'F5.1 (N)'!U51</f>
        <v>0</v>
      </c>
      <c r="Q102" s="500">
        <f>'F5'!Q102+'F5.1 (N)'!V51</f>
        <v>0</v>
      </c>
      <c r="R102" s="496">
        <f t="shared" si="31"/>
        <v>0</v>
      </c>
      <c r="S102" s="496">
        <f t="shared" si="32"/>
        <v>0</v>
      </c>
      <c r="T102" s="500">
        <f>'F5'!T102+'F5.1 (N)'!Y51</f>
        <v>0</v>
      </c>
      <c r="U102" s="500">
        <f>'F5'!U102+'F5.1 (N)'!Z51</f>
        <v>0</v>
      </c>
      <c r="V102" s="500">
        <f>'F5'!V102+'F5.1 (N)'!AA51</f>
        <v>0</v>
      </c>
      <c r="W102" s="496">
        <f t="shared" si="33"/>
        <v>0</v>
      </c>
    </row>
    <row r="103" spans="1:23" x14ac:dyDescent="0.3">
      <c r="A103" s="589"/>
      <c r="B103" s="96">
        <f t="shared" si="34"/>
        <v>9</v>
      </c>
      <c r="C103" s="633" t="s">
        <v>867</v>
      </c>
      <c r="D103" s="485">
        <f t="shared" si="26"/>
        <v>0</v>
      </c>
      <c r="E103" s="483">
        <f>'F5'!E103+'F5.1 (N)'!J52</f>
        <v>0</v>
      </c>
      <c r="F103" s="483">
        <f>'F5'!F103+'F5.1 (N)'!K52</f>
        <v>0</v>
      </c>
      <c r="G103" s="483">
        <f>'F5'!G103+'F5.1 (N)'!L52</f>
        <v>0</v>
      </c>
      <c r="H103" s="485">
        <f t="shared" si="27"/>
        <v>0</v>
      </c>
      <c r="I103" s="496">
        <f t="shared" si="28"/>
        <v>0</v>
      </c>
      <c r="J103" s="500">
        <f>'F5'!J103+'F5.1 (N)'!O52</f>
        <v>0</v>
      </c>
      <c r="K103" s="500">
        <f>'F5'!K103+'F5.1 (N)'!P52</f>
        <v>0</v>
      </c>
      <c r="L103" s="500">
        <f>'F5'!L103+'F5.1 (N)'!Q52</f>
        <v>0</v>
      </c>
      <c r="M103" s="496">
        <f t="shared" si="29"/>
        <v>0</v>
      </c>
      <c r="N103" s="496">
        <f t="shared" si="30"/>
        <v>0</v>
      </c>
      <c r="O103" s="500">
        <f>'F5'!O103+'F5.1 (N)'!T52</f>
        <v>0</v>
      </c>
      <c r="P103" s="500">
        <f>'F5'!P103+'F5.1 (N)'!U52</f>
        <v>0</v>
      </c>
      <c r="Q103" s="500">
        <f>'F5'!Q103+'F5.1 (N)'!V52</f>
        <v>0</v>
      </c>
      <c r="R103" s="496">
        <f t="shared" si="31"/>
        <v>0</v>
      </c>
      <c r="S103" s="496">
        <f t="shared" si="32"/>
        <v>0</v>
      </c>
      <c r="T103" s="500">
        <f>'F5'!T103+'F5.1 (N)'!Y52</f>
        <v>0</v>
      </c>
      <c r="U103" s="500">
        <f>'F5'!U103+'F5.1 (N)'!Z52</f>
        <v>0</v>
      </c>
      <c r="V103" s="500">
        <f>'F5'!V103+'F5.1 (N)'!AA52</f>
        <v>0</v>
      </c>
      <c r="W103" s="496">
        <f t="shared" si="33"/>
        <v>0</v>
      </c>
    </row>
    <row r="104" spans="1:23" x14ac:dyDescent="0.3">
      <c r="A104" s="589"/>
      <c r="B104" s="96">
        <f t="shared" si="34"/>
        <v>10</v>
      </c>
      <c r="C104" s="633" t="s">
        <v>258</v>
      </c>
      <c r="D104" s="485">
        <f t="shared" si="26"/>
        <v>0.14035471470124342</v>
      </c>
      <c r="E104" s="483">
        <f>'F5'!E104+'F5.1 (N)'!J53</f>
        <v>0</v>
      </c>
      <c r="F104" s="483">
        <f>'F5'!F104+'F5.1 (N)'!K53</f>
        <v>0</v>
      </c>
      <c r="G104" s="483">
        <f>'F5'!G104+'F5.1 (N)'!L53</f>
        <v>0</v>
      </c>
      <c r="H104" s="485">
        <f t="shared" si="27"/>
        <v>0.14035471470124342</v>
      </c>
      <c r="I104" s="496">
        <f t="shared" si="28"/>
        <v>0.14035471470124342</v>
      </c>
      <c r="J104" s="500">
        <f>'F5'!J104+'F5.1 (N)'!O53</f>
        <v>0</v>
      </c>
      <c r="K104" s="500">
        <f>'F5'!K104+'F5.1 (N)'!P53</f>
        <v>0</v>
      </c>
      <c r="L104" s="500">
        <f>'F5'!L104+'F5.1 (N)'!Q53</f>
        <v>0</v>
      </c>
      <c r="M104" s="496">
        <f t="shared" si="29"/>
        <v>0.14035471470124342</v>
      </c>
      <c r="N104" s="496">
        <f t="shared" si="30"/>
        <v>0.14035471470124342</v>
      </c>
      <c r="O104" s="500">
        <f>'F5'!O104+'F5.1 (N)'!T53</f>
        <v>0</v>
      </c>
      <c r="P104" s="500">
        <f>'F5'!P104+'F5.1 (N)'!U53</f>
        <v>0</v>
      </c>
      <c r="Q104" s="500">
        <f>'F5'!Q104+'F5.1 (N)'!V53</f>
        <v>0</v>
      </c>
      <c r="R104" s="496">
        <f t="shared" si="31"/>
        <v>0.14035471470124342</v>
      </c>
      <c r="S104" s="496">
        <f t="shared" si="32"/>
        <v>0.14035471470124342</v>
      </c>
      <c r="T104" s="500">
        <f>'F5'!T104+'F5.1 (N)'!Y53</f>
        <v>0</v>
      </c>
      <c r="U104" s="500">
        <f>'F5'!U104+'F5.1 (N)'!Z53</f>
        <v>0</v>
      </c>
      <c r="V104" s="500">
        <f>'F5'!V104+'F5.1 (N)'!AA53</f>
        <v>0</v>
      </c>
      <c r="W104" s="496">
        <f t="shared" si="33"/>
        <v>0.14035471470124342</v>
      </c>
    </row>
    <row r="105" spans="1:23" x14ac:dyDescent="0.3">
      <c r="A105" s="589"/>
      <c r="B105" s="96">
        <f t="shared" si="34"/>
        <v>11</v>
      </c>
      <c r="C105" s="633" t="s">
        <v>259</v>
      </c>
      <c r="D105" s="485">
        <f t="shared" si="26"/>
        <v>0.23903014276491458</v>
      </c>
      <c r="E105" s="483">
        <f>'F5'!E105+'F5.1 (N)'!J54</f>
        <v>1.7230971071661452E-2</v>
      </c>
      <c r="F105" s="483">
        <f>'F5'!F105+'F5.1 (N)'!K54</f>
        <v>0</v>
      </c>
      <c r="G105" s="483">
        <f>'F5'!G105+'F5.1 (N)'!L54</f>
        <v>0</v>
      </c>
      <c r="H105" s="485">
        <f t="shared" si="27"/>
        <v>0.25626111383657602</v>
      </c>
      <c r="I105" s="496">
        <f t="shared" si="28"/>
        <v>0.25626111383657602</v>
      </c>
      <c r="J105" s="500">
        <f>'F5'!J105+'F5.1 (N)'!O54</f>
        <v>1.7230971071661456E-2</v>
      </c>
      <c r="K105" s="500">
        <f>'F5'!K105+'F5.1 (N)'!P54</f>
        <v>0</v>
      </c>
      <c r="L105" s="500">
        <f>'F5'!L105+'F5.1 (N)'!Q54</f>
        <v>0</v>
      </c>
      <c r="M105" s="496">
        <f t="shared" si="29"/>
        <v>0.27349208490823745</v>
      </c>
      <c r="N105" s="496">
        <f t="shared" si="30"/>
        <v>0.27349208490823745</v>
      </c>
      <c r="O105" s="500">
        <f>'F5'!O105+'F5.1 (N)'!T54</f>
        <v>1.7230971071661466E-2</v>
      </c>
      <c r="P105" s="500">
        <f>'F5'!P105+'F5.1 (N)'!U54</f>
        <v>0</v>
      </c>
      <c r="Q105" s="500">
        <f>'F5'!Q105+'F5.1 (N)'!V54</f>
        <v>0</v>
      </c>
      <c r="R105" s="496">
        <f t="shared" si="31"/>
        <v>0.29072305597989889</v>
      </c>
      <c r="S105" s="496">
        <f t="shared" si="32"/>
        <v>0.29072305597989889</v>
      </c>
      <c r="T105" s="500">
        <f>'F5'!T105+'F5.1 (N)'!Y54</f>
        <v>1.7230971071661494E-2</v>
      </c>
      <c r="U105" s="500">
        <f>'F5'!U105+'F5.1 (N)'!Z54</f>
        <v>0</v>
      </c>
      <c r="V105" s="500">
        <f>'F5'!V105+'F5.1 (N)'!AA54</f>
        <v>0</v>
      </c>
      <c r="W105" s="496">
        <f t="shared" si="33"/>
        <v>0.30795402705156039</v>
      </c>
    </row>
    <row r="106" spans="1:23" x14ac:dyDescent="0.3">
      <c r="A106" s="589"/>
      <c r="B106" s="96">
        <f t="shared" si="34"/>
        <v>12</v>
      </c>
      <c r="C106" s="633" t="s">
        <v>260</v>
      </c>
      <c r="D106" s="485">
        <f t="shared" si="26"/>
        <v>0.10936842727735957</v>
      </c>
      <c r="E106" s="483">
        <f>'F5'!E106+'F5.1 (N)'!J55</f>
        <v>4.9310404718210452E-3</v>
      </c>
      <c r="F106" s="483">
        <f>'F5'!F106+'F5.1 (N)'!K55</f>
        <v>0</v>
      </c>
      <c r="G106" s="483">
        <f>'F5'!G106+'F5.1 (N)'!L55</f>
        <v>0</v>
      </c>
      <c r="H106" s="485">
        <f t="shared" si="27"/>
        <v>0.11429946774918062</v>
      </c>
      <c r="I106" s="496">
        <f t="shared" si="28"/>
        <v>0.11429946774918062</v>
      </c>
      <c r="J106" s="500">
        <f>'F5'!J106+'F5.1 (N)'!O55</f>
        <v>4.9310404718210426E-3</v>
      </c>
      <c r="K106" s="500">
        <f>'F5'!K106+'F5.1 (N)'!P55</f>
        <v>0</v>
      </c>
      <c r="L106" s="500">
        <f>'F5'!L106+'F5.1 (N)'!Q55</f>
        <v>0</v>
      </c>
      <c r="M106" s="496">
        <f t="shared" si="29"/>
        <v>0.11923050822100166</v>
      </c>
      <c r="N106" s="496">
        <f t="shared" si="30"/>
        <v>0.11923050822100166</v>
      </c>
      <c r="O106" s="500">
        <f>'F5'!O106+'F5.1 (N)'!T55</f>
        <v>4.9310404718210452E-3</v>
      </c>
      <c r="P106" s="500">
        <f>'F5'!P106+'F5.1 (N)'!U55</f>
        <v>0</v>
      </c>
      <c r="Q106" s="500">
        <f>'F5'!Q106+'F5.1 (N)'!V55</f>
        <v>0</v>
      </c>
      <c r="R106" s="496">
        <f t="shared" si="31"/>
        <v>0.1241615486928227</v>
      </c>
      <c r="S106" s="496">
        <f t="shared" si="32"/>
        <v>0.1241615486928227</v>
      </c>
      <c r="T106" s="500">
        <f>'F5'!T106+'F5.1 (N)'!Y55</f>
        <v>4.9310404718210521E-3</v>
      </c>
      <c r="U106" s="500">
        <f>'F5'!U106+'F5.1 (N)'!Z55</f>
        <v>0</v>
      </c>
      <c r="V106" s="500">
        <f>'F5'!V106+'F5.1 (N)'!AA55</f>
        <v>0</v>
      </c>
      <c r="W106" s="496">
        <f t="shared" si="33"/>
        <v>0.12909258916464375</v>
      </c>
    </row>
    <row r="107" spans="1:23" x14ac:dyDescent="0.3">
      <c r="A107" s="589"/>
      <c r="B107" s="96">
        <f t="shared" si="34"/>
        <v>13</v>
      </c>
      <c r="C107" s="499" t="s">
        <v>875</v>
      </c>
      <c r="D107" s="485">
        <f t="shared" si="26"/>
        <v>0</v>
      </c>
      <c r="E107" s="483">
        <f>'F5'!E107+'F5.1 (N)'!J56</f>
        <v>0</v>
      </c>
      <c r="F107" s="483">
        <f>'F5'!F107+'F5.1 (N)'!K56</f>
        <v>0</v>
      </c>
      <c r="G107" s="483">
        <f>'F5'!G107+'F5.1 (N)'!L56</f>
        <v>0</v>
      </c>
      <c r="H107" s="485">
        <f t="shared" si="27"/>
        <v>0</v>
      </c>
      <c r="I107" s="496">
        <f t="shared" si="28"/>
        <v>0</v>
      </c>
      <c r="J107" s="500">
        <f>'F5'!J107+'F5.1 (N)'!O56</f>
        <v>0</v>
      </c>
      <c r="K107" s="500">
        <f>'F5'!K107+'F5.1 (N)'!P56</f>
        <v>0</v>
      </c>
      <c r="L107" s="500">
        <f>'F5'!L107+'F5.1 (N)'!Q56</f>
        <v>0</v>
      </c>
      <c r="M107" s="496">
        <f t="shared" si="29"/>
        <v>0</v>
      </c>
      <c r="N107" s="496">
        <f t="shared" si="30"/>
        <v>0</v>
      </c>
      <c r="O107" s="500">
        <f>'F5'!O107+'F5.1 (N)'!T56</f>
        <v>0</v>
      </c>
      <c r="P107" s="500">
        <f>'F5'!P107+'F5.1 (N)'!U56</f>
        <v>0</v>
      </c>
      <c r="Q107" s="500">
        <f>'F5'!Q107+'F5.1 (N)'!V56</f>
        <v>0</v>
      </c>
      <c r="R107" s="496">
        <f t="shared" si="31"/>
        <v>0</v>
      </c>
      <c r="S107" s="496">
        <f t="shared" si="32"/>
        <v>0</v>
      </c>
      <c r="T107" s="500">
        <f>'F5'!T107+'F5.1 (N)'!Y56</f>
        <v>0</v>
      </c>
      <c r="U107" s="500">
        <f>'F5'!U107+'F5.1 (N)'!Z56</f>
        <v>0</v>
      </c>
      <c r="V107" s="500">
        <f>'F5'!V107+'F5.1 (N)'!AA56</f>
        <v>0</v>
      </c>
      <c r="W107" s="496">
        <f t="shared" si="33"/>
        <v>0</v>
      </c>
    </row>
    <row r="108" spans="1:23" x14ac:dyDescent="0.3">
      <c r="A108" s="589"/>
      <c r="B108" s="96">
        <f t="shared" si="34"/>
        <v>14</v>
      </c>
      <c r="C108" s="499" t="s">
        <v>876</v>
      </c>
      <c r="D108" s="485">
        <f t="shared" si="26"/>
        <v>0</v>
      </c>
      <c r="E108" s="483">
        <f>'F5'!E108+'F5.1 (N)'!J57</f>
        <v>0</v>
      </c>
      <c r="F108" s="483">
        <f>'F5'!F108+'F5.1 (N)'!K57</f>
        <v>0</v>
      </c>
      <c r="G108" s="483">
        <f>'F5'!G108+'F5.1 (N)'!L57</f>
        <v>0</v>
      </c>
      <c r="H108" s="485">
        <f t="shared" si="27"/>
        <v>0</v>
      </c>
      <c r="I108" s="496">
        <f t="shared" si="28"/>
        <v>0</v>
      </c>
      <c r="J108" s="500">
        <f>'F5'!J108+'F5.1 (N)'!O57</f>
        <v>0</v>
      </c>
      <c r="K108" s="500">
        <f>'F5'!K108+'F5.1 (N)'!P57</f>
        <v>0</v>
      </c>
      <c r="L108" s="500">
        <f>'F5'!L108+'F5.1 (N)'!Q57</f>
        <v>0</v>
      </c>
      <c r="M108" s="496">
        <f t="shared" si="29"/>
        <v>0</v>
      </c>
      <c r="N108" s="496">
        <f t="shared" si="30"/>
        <v>0</v>
      </c>
      <c r="O108" s="500">
        <f>'F5'!O108+'F5.1 (N)'!T57</f>
        <v>0</v>
      </c>
      <c r="P108" s="500">
        <f>'F5'!P108+'F5.1 (N)'!U57</f>
        <v>0</v>
      </c>
      <c r="Q108" s="500">
        <f>'F5'!Q108+'F5.1 (N)'!V57</f>
        <v>0</v>
      </c>
      <c r="R108" s="496">
        <f t="shared" si="31"/>
        <v>0</v>
      </c>
      <c r="S108" s="496">
        <f t="shared" si="32"/>
        <v>0</v>
      </c>
      <c r="T108" s="500">
        <f>'F5'!T108+'F5.1 (N)'!Y57</f>
        <v>0</v>
      </c>
      <c r="U108" s="500">
        <f>'F5'!U108+'F5.1 (N)'!Z57</f>
        <v>0</v>
      </c>
      <c r="V108" s="500">
        <f>'F5'!V108+'F5.1 (N)'!AA57</f>
        <v>0</v>
      </c>
      <c r="W108" s="496">
        <f t="shared" si="33"/>
        <v>0</v>
      </c>
    </row>
    <row r="109" spans="1:23" x14ac:dyDescent="0.3">
      <c r="A109" s="589"/>
      <c r="B109" s="96">
        <f t="shared" si="34"/>
        <v>15</v>
      </c>
      <c r="C109" s="499" t="s">
        <v>877</v>
      </c>
      <c r="D109" s="485">
        <f t="shared" si="26"/>
        <v>0</v>
      </c>
      <c r="E109" s="483">
        <f>'F5'!E109+'F5.1 (N)'!J58</f>
        <v>0</v>
      </c>
      <c r="F109" s="483">
        <f>'F5'!F109+'F5.1 (N)'!K58</f>
        <v>0</v>
      </c>
      <c r="G109" s="483">
        <f>'F5'!G109+'F5.1 (N)'!L58</f>
        <v>0</v>
      </c>
      <c r="H109" s="485">
        <f t="shared" si="27"/>
        <v>0</v>
      </c>
      <c r="I109" s="496">
        <f t="shared" si="28"/>
        <v>0</v>
      </c>
      <c r="J109" s="500">
        <f>'F5'!J109+'F5.1 (N)'!O58</f>
        <v>0</v>
      </c>
      <c r="K109" s="500">
        <f>'F5'!K109+'F5.1 (N)'!P58</f>
        <v>0</v>
      </c>
      <c r="L109" s="500">
        <f>'F5'!L109+'F5.1 (N)'!Q58</f>
        <v>0</v>
      </c>
      <c r="M109" s="496">
        <f t="shared" si="29"/>
        <v>0</v>
      </c>
      <c r="N109" s="496">
        <f t="shared" si="30"/>
        <v>0</v>
      </c>
      <c r="O109" s="500">
        <f>'F5'!O109+'F5.1 (N)'!T58</f>
        <v>0</v>
      </c>
      <c r="P109" s="500">
        <f>'F5'!P109+'F5.1 (N)'!U58</f>
        <v>0</v>
      </c>
      <c r="Q109" s="500">
        <f>'F5'!Q109+'F5.1 (N)'!V58</f>
        <v>0</v>
      </c>
      <c r="R109" s="496">
        <f t="shared" si="31"/>
        <v>0</v>
      </c>
      <c r="S109" s="496">
        <f t="shared" si="32"/>
        <v>0</v>
      </c>
      <c r="T109" s="500">
        <f>'F5'!T109+'F5.1 (N)'!Y58</f>
        <v>0</v>
      </c>
      <c r="U109" s="500">
        <f>'F5'!U109+'F5.1 (N)'!Z58</f>
        <v>0</v>
      </c>
      <c r="V109" s="500">
        <f>'F5'!V109+'F5.1 (N)'!AA58</f>
        <v>0</v>
      </c>
      <c r="W109" s="496">
        <f t="shared" si="33"/>
        <v>0</v>
      </c>
    </row>
    <row r="110" spans="1:23" x14ac:dyDescent="0.3">
      <c r="A110" s="589"/>
      <c r="B110" s="96">
        <f t="shared" si="34"/>
        <v>16</v>
      </c>
      <c r="C110" s="499" t="s">
        <v>868</v>
      </c>
      <c r="D110" s="485">
        <f t="shared" si="26"/>
        <v>0</v>
      </c>
      <c r="E110" s="483">
        <f>'F5'!E110+'F5.1 (N)'!J59</f>
        <v>0</v>
      </c>
      <c r="F110" s="483">
        <f>'F5'!F110+'F5.1 (N)'!K59</f>
        <v>0</v>
      </c>
      <c r="G110" s="483">
        <f>'F5'!G110+'F5.1 (N)'!L59</f>
        <v>0</v>
      </c>
      <c r="H110" s="485">
        <f t="shared" si="27"/>
        <v>0</v>
      </c>
      <c r="I110" s="496">
        <f t="shared" si="28"/>
        <v>0</v>
      </c>
      <c r="J110" s="500">
        <f>'F5'!J110+'F5.1 (N)'!O59</f>
        <v>0</v>
      </c>
      <c r="K110" s="500">
        <f>'F5'!K110+'F5.1 (N)'!P59</f>
        <v>0</v>
      </c>
      <c r="L110" s="500">
        <f>'F5'!L110+'F5.1 (N)'!Q59</f>
        <v>0</v>
      </c>
      <c r="M110" s="496">
        <f t="shared" si="29"/>
        <v>0</v>
      </c>
      <c r="N110" s="496">
        <f t="shared" si="30"/>
        <v>0</v>
      </c>
      <c r="O110" s="500">
        <f>'F5'!O110+'F5.1 (N)'!T59</f>
        <v>0</v>
      </c>
      <c r="P110" s="500">
        <f>'F5'!P110+'F5.1 (N)'!U59</f>
        <v>0</v>
      </c>
      <c r="Q110" s="500">
        <f>'F5'!Q110+'F5.1 (N)'!V59</f>
        <v>0</v>
      </c>
      <c r="R110" s="496">
        <f t="shared" si="31"/>
        <v>0</v>
      </c>
      <c r="S110" s="496">
        <f t="shared" si="32"/>
        <v>0</v>
      </c>
      <c r="T110" s="500">
        <f>'F5'!T110+'F5.1 (N)'!Y59</f>
        <v>0</v>
      </c>
      <c r="U110" s="500">
        <f>'F5'!U110+'F5.1 (N)'!Z59</f>
        <v>0</v>
      </c>
      <c r="V110" s="500">
        <f>'F5'!V110+'F5.1 (N)'!AA59</f>
        <v>0</v>
      </c>
      <c r="W110" s="496">
        <f t="shared" si="33"/>
        <v>0</v>
      </c>
    </row>
    <row r="111" spans="1:23" x14ac:dyDescent="0.3">
      <c r="A111" s="589"/>
      <c r="B111" s="96">
        <f t="shared" si="34"/>
        <v>17</v>
      </c>
      <c r="C111" s="499" t="s">
        <v>878</v>
      </c>
      <c r="D111" s="485">
        <f t="shared" si="26"/>
        <v>0.49154950965950256</v>
      </c>
      <c r="E111" s="483">
        <f>'F5'!E111+'F5.1 (N)'!J60</f>
        <v>0</v>
      </c>
      <c r="F111" s="483">
        <f>'F5'!F111+'F5.1 (N)'!K60</f>
        <v>0</v>
      </c>
      <c r="G111" s="483">
        <f>'F5'!G111+'F5.1 (N)'!L60</f>
        <v>0</v>
      </c>
      <c r="H111" s="485">
        <f t="shared" si="27"/>
        <v>0.49154950965950256</v>
      </c>
      <c r="I111" s="496">
        <f t="shared" si="28"/>
        <v>0.49154950965950256</v>
      </c>
      <c r="J111" s="500">
        <f>'F5'!J111+'F5.1 (N)'!O60</f>
        <v>0</v>
      </c>
      <c r="K111" s="500">
        <f>'F5'!K111+'F5.1 (N)'!P60</f>
        <v>0</v>
      </c>
      <c r="L111" s="500">
        <f>'F5'!L111+'F5.1 (N)'!Q60</f>
        <v>0</v>
      </c>
      <c r="M111" s="496">
        <f t="shared" si="29"/>
        <v>0.49154950965950256</v>
      </c>
      <c r="N111" s="496">
        <f t="shared" si="30"/>
        <v>0.49154950965950256</v>
      </c>
      <c r="O111" s="500">
        <f>'F5'!O111+'F5.1 (N)'!T60</f>
        <v>0</v>
      </c>
      <c r="P111" s="500">
        <f>'F5'!P111+'F5.1 (N)'!U60</f>
        <v>0</v>
      </c>
      <c r="Q111" s="500">
        <f>'F5'!Q111+'F5.1 (N)'!V60</f>
        <v>0</v>
      </c>
      <c r="R111" s="496">
        <f t="shared" si="31"/>
        <v>0.49154950965950256</v>
      </c>
      <c r="S111" s="496">
        <f t="shared" si="32"/>
        <v>0.49154950965950256</v>
      </c>
      <c r="T111" s="500">
        <f>'F5'!T111+'F5.1 (N)'!Y60</f>
        <v>0</v>
      </c>
      <c r="U111" s="500">
        <f>'F5'!U111+'F5.1 (N)'!Z60</f>
        <v>0</v>
      </c>
      <c r="V111" s="500">
        <f>'F5'!V111+'F5.1 (N)'!AA60</f>
        <v>0</v>
      </c>
      <c r="W111" s="496">
        <f t="shared" si="33"/>
        <v>0.49154950965950256</v>
      </c>
    </row>
    <row r="112" spans="1:23" ht="16" x14ac:dyDescent="0.3">
      <c r="B112" s="84"/>
      <c r="C112" s="99" t="s">
        <v>271</v>
      </c>
      <c r="D112" s="487">
        <f t="shared" ref="D112:W112" si="35">SUM(D95:D111)</f>
        <v>3.1443717804635867</v>
      </c>
      <c r="E112" s="487">
        <f t="shared" si="35"/>
        <v>0.33194113585884255</v>
      </c>
      <c r="F112" s="487">
        <f t="shared" si="35"/>
        <v>0</v>
      </c>
      <c r="G112" s="487">
        <f t="shared" si="35"/>
        <v>0</v>
      </c>
      <c r="H112" s="487">
        <f t="shared" si="35"/>
        <v>3.4763129163224291</v>
      </c>
      <c r="I112" s="487">
        <f t="shared" si="35"/>
        <v>3.4763129163224291</v>
      </c>
      <c r="J112" s="487">
        <f t="shared" si="35"/>
        <v>0.33948821585884253</v>
      </c>
      <c r="K112" s="487">
        <f t="shared" si="35"/>
        <v>0</v>
      </c>
      <c r="L112" s="487">
        <f t="shared" si="35"/>
        <v>0</v>
      </c>
      <c r="M112" s="487">
        <f t="shared" si="35"/>
        <v>3.8158011321812717</v>
      </c>
      <c r="N112" s="487">
        <f t="shared" si="35"/>
        <v>3.8158011321812717</v>
      </c>
      <c r="O112" s="487">
        <f t="shared" si="35"/>
        <v>0.77754320335317761</v>
      </c>
      <c r="P112" s="487">
        <f t="shared" si="35"/>
        <v>0</v>
      </c>
      <c r="Q112" s="487">
        <f t="shared" si="35"/>
        <v>0</v>
      </c>
      <c r="R112" s="487">
        <f t="shared" si="35"/>
        <v>4.5933443355344492</v>
      </c>
      <c r="S112" s="487">
        <f t="shared" si="35"/>
        <v>4.5933443355344492</v>
      </c>
      <c r="T112" s="487">
        <f t="shared" si="35"/>
        <v>1.0118938700198448</v>
      </c>
      <c r="U112" s="487">
        <f t="shared" si="35"/>
        <v>0</v>
      </c>
      <c r="V112" s="487">
        <f t="shared" si="35"/>
        <v>0</v>
      </c>
      <c r="W112" s="487">
        <f t="shared" si="35"/>
        <v>5.6052382055542935</v>
      </c>
    </row>
    <row r="113" spans="2:23" ht="16" x14ac:dyDescent="0.3">
      <c r="B113" s="302"/>
      <c r="C113" s="304"/>
      <c r="D113" s="874"/>
      <c r="E113" s="873"/>
      <c r="F113" s="874"/>
      <c r="G113" s="874"/>
      <c r="H113" s="874"/>
    </row>
    <row r="114" spans="2:23" x14ac:dyDescent="0.3">
      <c r="B114" s="1"/>
      <c r="C114" s="1"/>
      <c r="D114" s="1"/>
      <c r="E114" s="1"/>
      <c r="F114" s="1"/>
      <c r="G114" s="1"/>
      <c r="H114" s="1"/>
      <c r="I114" s="1"/>
      <c r="J114" s="1"/>
      <c r="K114" s="1"/>
      <c r="L114" s="1"/>
      <c r="M114" s="1"/>
      <c r="N114" s="1"/>
      <c r="O114" s="1"/>
      <c r="P114" s="1"/>
      <c r="Q114" s="1"/>
      <c r="R114" s="1"/>
    </row>
    <row r="115" spans="2:23" x14ac:dyDescent="0.3">
      <c r="B115" s="861" t="s">
        <v>344</v>
      </c>
      <c r="C115" s="1"/>
      <c r="D115" s="1"/>
      <c r="E115" s="1"/>
      <c r="F115" s="1"/>
      <c r="G115" s="1"/>
      <c r="H115" s="1"/>
      <c r="I115" s="1"/>
      <c r="J115" s="1"/>
      <c r="K115" s="1"/>
      <c r="L115" s="1"/>
      <c r="M115" s="1"/>
      <c r="N115" s="1"/>
      <c r="O115" s="1"/>
      <c r="P115" s="1"/>
      <c r="Q115" s="1"/>
      <c r="R115" s="1"/>
    </row>
    <row r="116" spans="2:23" x14ac:dyDescent="0.3">
      <c r="B116" s="861"/>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M117" s="297" t="s">
        <v>10</v>
      </c>
      <c r="O117" s="1"/>
      <c r="P117" s="1"/>
      <c r="Q117" s="1"/>
    </row>
    <row r="118" spans="2:23" ht="15" customHeight="1" x14ac:dyDescent="0.3">
      <c r="B118" s="1301" t="s">
        <v>343</v>
      </c>
      <c r="C118" s="1301" t="s">
        <v>37</v>
      </c>
      <c r="D118" s="1417" t="s">
        <v>519</v>
      </c>
      <c r="E118" s="1418"/>
      <c r="F118" s="1418"/>
      <c r="G118" s="1418"/>
      <c r="H118" s="1419"/>
      <c r="I118" s="1411" t="s">
        <v>520</v>
      </c>
      <c r="J118" s="1411"/>
      <c r="K118" s="1411"/>
      <c r="L118" s="1411"/>
      <c r="M118" s="1411"/>
      <c r="N118" s="1408" t="s">
        <v>521</v>
      </c>
      <c r="O118" s="1408"/>
      <c r="P118" s="1408"/>
      <c r="Q118" s="1408"/>
      <c r="R118" s="1408"/>
      <c r="S118" s="1408" t="s">
        <v>934</v>
      </c>
      <c r="T118" s="1408"/>
      <c r="U118" s="1408"/>
      <c r="V118" s="1408"/>
      <c r="W118" s="1408"/>
    </row>
    <row r="119" spans="2:23" x14ac:dyDescent="0.3">
      <c r="B119" s="1301"/>
      <c r="C119" s="1301"/>
      <c r="D119" s="1409" t="s">
        <v>7</v>
      </c>
      <c r="E119" s="1410"/>
      <c r="F119" s="1410"/>
      <c r="G119" s="1410"/>
      <c r="H119" s="1410"/>
      <c r="I119" s="1409" t="s">
        <v>7</v>
      </c>
      <c r="J119" s="1410"/>
      <c r="K119" s="1410"/>
      <c r="L119" s="1410"/>
      <c r="M119" s="1410"/>
      <c r="N119" s="1411" t="s">
        <v>12</v>
      </c>
      <c r="O119" s="1412"/>
      <c r="P119" s="1412"/>
      <c r="Q119" s="1412"/>
      <c r="R119" s="1412"/>
      <c r="S119" s="1411" t="s">
        <v>21</v>
      </c>
      <c r="T119" s="1412"/>
      <c r="U119" s="1412"/>
      <c r="V119" s="1412"/>
      <c r="W119" s="1412"/>
    </row>
    <row r="120" spans="2:23" ht="42" x14ac:dyDescent="0.3">
      <c r="B120" s="1301"/>
      <c r="C120" s="1301"/>
      <c r="D120" s="862" t="s">
        <v>267</v>
      </c>
      <c r="E120" s="862" t="s">
        <v>268</v>
      </c>
      <c r="F120" s="303" t="s">
        <v>274</v>
      </c>
      <c r="G120" s="860" t="s">
        <v>601</v>
      </c>
      <c r="H120" s="862" t="s">
        <v>270</v>
      </c>
      <c r="I120" s="862" t="s">
        <v>267</v>
      </c>
      <c r="J120" s="862" t="s">
        <v>268</v>
      </c>
      <c r="K120" s="303" t="s">
        <v>274</v>
      </c>
      <c r="L120" s="860" t="s">
        <v>601</v>
      </c>
      <c r="M120" s="862" t="s">
        <v>270</v>
      </c>
      <c r="N120" s="862" t="s">
        <v>267</v>
      </c>
      <c r="O120" s="862" t="s">
        <v>268</v>
      </c>
      <c r="P120" s="303" t="s">
        <v>274</v>
      </c>
      <c r="Q120" s="860" t="s">
        <v>601</v>
      </c>
      <c r="R120" s="862" t="s">
        <v>270</v>
      </c>
      <c r="S120" s="862" t="s">
        <v>267</v>
      </c>
      <c r="T120" s="862" t="s">
        <v>268</v>
      </c>
      <c r="U120" s="303" t="s">
        <v>274</v>
      </c>
      <c r="V120" s="860" t="s">
        <v>601</v>
      </c>
      <c r="W120" s="862" t="s">
        <v>270</v>
      </c>
    </row>
    <row r="121" spans="2:23" ht="28" x14ac:dyDescent="0.3">
      <c r="B121" s="298"/>
      <c r="C121" s="298"/>
      <c r="D121" s="298" t="s">
        <v>81</v>
      </c>
      <c r="E121" s="298" t="s">
        <v>82</v>
      </c>
      <c r="F121" s="298" t="s">
        <v>472</v>
      </c>
      <c r="G121" s="298" t="s">
        <v>397</v>
      </c>
      <c r="H121" s="298" t="s">
        <v>602</v>
      </c>
      <c r="I121" s="298" t="s">
        <v>414</v>
      </c>
      <c r="J121" s="298" t="s">
        <v>522</v>
      </c>
      <c r="K121" s="298" t="s">
        <v>415</v>
      </c>
      <c r="L121" s="298" t="s">
        <v>416</v>
      </c>
      <c r="M121" s="298" t="s">
        <v>669</v>
      </c>
      <c r="N121" s="298" t="s">
        <v>609</v>
      </c>
      <c r="O121" s="298" t="s">
        <v>610</v>
      </c>
      <c r="P121" s="298" t="s">
        <v>611</v>
      </c>
      <c r="Q121" s="298" t="s">
        <v>673</v>
      </c>
      <c r="R121" s="298" t="s">
        <v>674</v>
      </c>
      <c r="S121" s="298" t="s">
        <v>675</v>
      </c>
      <c r="T121" s="298" t="s">
        <v>676</v>
      </c>
      <c r="U121" s="298" t="s">
        <v>677</v>
      </c>
      <c r="V121" s="298" t="s">
        <v>678</v>
      </c>
      <c r="W121" s="298" t="s">
        <v>679</v>
      </c>
    </row>
    <row r="122" spans="2:23" x14ac:dyDescent="0.3">
      <c r="B122" s="96">
        <v>1</v>
      </c>
      <c r="C122" s="633" t="s">
        <v>861</v>
      </c>
      <c r="D122" s="483">
        <f>D14-D68</f>
        <v>0</v>
      </c>
      <c r="E122" s="483">
        <f>E14-E68</f>
        <v>0</v>
      </c>
      <c r="F122" s="483">
        <f>F14-F68</f>
        <v>0</v>
      </c>
      <c r="G122" s="483">
        <f>G14-G68</f>
        <v>0</v>
      </c>
      <c r="H122" s="483">
        <f>D122+E122-F122-G122</f>
        <v>0</v>
      </c>
      <c r="I122" s="483">
        <f t="shared" ref="I122:L137" si="36">I14-I68</f>
        <v>0</v>
      </c>
      <c r="J122" s="483">
        <f t="shared" si="36"/>
        <v>0</v>
      </c>
      <c r="K122" s="483">
        <f t="shared" si="36"/>
        <v>0</v>
      </c>
      <c r="L122" s="483">
        <f t="shared" si="36"/>
        <v>0</v>
      </c>
      <c r="M122" s="485">
        <f>I122+J122-K122-L122</f>
        <v>0</v>
      </c>
      <c r="N122" s="483">
        <f t="shared" ref="N122:Q137" si="37">N14-N68</f>
        <v>0</v>
      </c>
      <c r="O122" s="483">
        <f t="shared" si="37"/>
        <v>0</v>
      </c>
      <c r="P122" s="483">
        <f t="shared" si="37"/>
        <v>0</v>
      </c>
      <c r="Q122" s="483">
        <f t="shared" si="37"/>
        <v>0</v>
      </c>
      <c r="R122" s="483">
        <f>N122+O122-P122-Q122</f>
        <v>0</v>
      </c>
      <c r="S122" s="483">
        <f t="shared" ref="S122:V137" si="38">S14-S68</f>
        <v>0</v>
      </c>
      <c r="T122" s="483">
        <f t="shared" si="38"/>
        <v>0</v>
      </c>
      <c r="U122" s="483">
        <f t="shared" si="38"/>
        <v>0</v>
      </c>
      <c r="V122" s="483">
        <f t="shared" si="38"/>
        <v>0</v>
      </c>
      <c r="W122" s="485">
        <f>S122+T122-U122-V122</f>
        <v>0</v>
      </c>
    </row>
    <row r="123" spans="2:23" x14ac:dyDescent="0.3">
      <c r="B123" s="96">
        <f>B122+1</f>
        <v>2</v>
      </c>
      <c r="C123" s="633" t="s">
        <v>255</v>
      </c>
      <c r="D123" s="483">
        <f t="shared" ref="D123:G138" si="39">D15-D69</f>
        <v>0.65466421784456852</v>
      </c>
      <c r="E123" s="483">
        <f t="shared" si="39"/>
        <v>-3.0319411907676407E-2</v>
      </c>
      <c r="F123" s="483">
        <f t="shared" si="39"/>
        <v>0</v>
      </c>
      <c r="G123" s="483">
        <f t="shared" si="39"/>
        <v>0</v>
      </c>
      <c r="H123" s="483">
        <f t="shared" ref="H123:H138" si="40">D123+E123-F123-G123</f>
        <v>0.62434480593689212</v>
      </c>
      <c r="I123" s="483">
        <f t="shared" si="36"/>
        <v>0.62434480593689212</v>
      </c>
      <c r="J123" s="483">
        <f t="shared" si="36"/>
        <v>-3.0319411907676407E-2</v>
      </c>
      <c r="K123" s="483">
        <f t="shared" si="36"/>
        <v>0</v>
      </c>
      <c r="L123" s="483">
        <f t="shared" si="36"/>
        <v>0</v>
      </c>
      <c r="M123" s="485">
        <f t="shared" ref="M123:M138" si="41">I123+J123-K123-L123</f>
        <v>0.59402539402921573</v>
      </c>
      <c r="N123" s="483">
        <f t="shared" si="37"/>
        <v>0.59402539402921573</v>
      </c>
      <c r="O123" s="483">
        <f t="shared" si="37"/>
        <v>-3.0319411907676407E-2</v>
      </c>
      <c r="P123" s="483">
        <f t="shared" si="37"/>
        <v>0</v>
      </c>
      <c r="Q123" s="483">
        <f t="shared" si="37"/>
        <v>0</v>
      </c>
      <c r="R123" s="483">
        <f t="shared" ref="R123:R138" si="42">N123+O123-P123-Q123</f>
        <v>0.56370598212153933</v>
      </c>
      <c r="S123" s="483">
        <f t="shared" si="38"/>
        <v>0.56370598212153933</v>
      </c>
      <c r="T123" s="871">
        <f t="shared" si="38"/>
        <v>-3.0319411907676407E-2</v>
      </c>
      <c r="U123" s="483">
        <f t="shared" si="38"/>
        <v>0</v>
      </c>
      <c r="V123" s="483">
        <f t="shared" si="38"/>
        <v>0</v>
      </c>
      <c r="W123" s="485">
        <f t="shared" ref="W123:W138" si="43">S123+T123-U123-V123</f>
        <v>0.53338657021386293</v>
      </c>
    </row>
    <row r="124" spans="2:23" x14ac:dyDescent="0.3">
      <c r="B124" s="96">
        <f t="shared" ref="B124:B138" si="44">B123+1</f>
        <v>3</v>
      </c>
      <c r="C124" s="633" t="s">
        <v>862</v>
      </c>
      <c r="D124" s="483">
        <f t="shared" si="39"/>
        <v>0</v>
      </c>
      <c r="E124" s="483">
        <f t="shared" si="39"/>
        <v>0</v>
      </c>
      <c r="F124" s="483">
        <f t="shared" si="39"/>
        <v>0</v>
      </c>
      <c r="G124" s="483">
        <f t="shared" si="39"/>
        <v>0</v>
      </c>
      <c r="H124" s="483">
        <f t="shared" si="40"/>
        <v>0</v>
      </c>
      <c r="I124" s="483">
        <f t="shared" si="36"/>
        <v>0</v>
      </c>
      <c r="J124" s="483">
        <f t="shared" si="36"/>
        <v>0</v>
      </c>
      <c r="K124" s="483">
        <f t="shared" si="36"/>
        <v>0</v>
      </c>
      <c r="L124" s="483">
        <f t="shared" si="36"/>
        <v>0</v>
      </c>
      <c r="M124" s="485">
        <f t="shared" si="41"/>
        <v>0</v>
      </c>
      <c r="N124" s="483">
        <f t="shared" si="37"/>
        <v>0</v>
      </c>
      <c r="O124" s="483">
        <f t="shared" si="37"/>
        <v>0</v>
      </c>
      <c r="P124" s="483">
        <f t="shared" si="37"/>
        <v>0</v>
      </c>
      <c r="Q124" s="483">
        <f t="shared" si="37"/>
        <v>0</v>
      </c>
      <c r="R124" s="483">
        <f t="shared" si="42"/>
        <v>0</v>
      </c>
      <c r="S124" s="483">
        <f t="shared" si="38"/>
        <v>0</v>
      </c>
      <c r="T124" s="483">
        <f t="shared" si="38"/>
        <v>0</v>
      </c>
      <c r="U124" s="483">
        <f t="shared" si="38"/>
        <v>0</v>
      </c>
      <c r="V124" s="483">
        <f t="shared" si="38"/>
        <v>0</v>
      </c>
      <c r="W124" s="485">
        <f t="shared" si="43"/>
        <v>0</v>
      </c>
    </row>
    <row r="125" spans="2:23" x14ac:dyDescent="0.3">
      <c r="B125" s="96">
        <f t="shared" si="44"/>
        <v>4</v>
      </c>
      <c r="C125" s="633" t="s">
        <v>863</v>
      </c>
      <c r="D125" s="483">
        <f t="shared" si="39"/>
        <v>0</v>
      </c>
      <c r="E125" s="483">
        <f t="shared" si="39"/>
        <v>0</v>
      </c>
      <c r="F125" s="483">
        <f t="shared" si="39"/>
        <v>0</v>
      </c>
      <c r="G125" s="483">
        <f t="shared" si="39"/>
        <v>0</v>
      </c>
      <c r="H125" s="483">
        <f t="shared" si="40"/>
        <v>0</v>
      </c>
      <c r="I125" s="483">
        <f t="shared" si="36"/>
        <v>0</v>
      </c>
      <c r="J125" s="483">
        <f t="shared" si="36"/>
        <v>0</v>
      </c>
      <c r="K125" s="483">
        <f t="shared" si="36"/>
        <v>0</v>
      </c>
      <c r="L125" s="483">
        <f t="shared" si="36"/>
        <v>0</v>
      </c>
      <c r="M125" s="485">
        <f t="shared" si="41"/>
        <v>0</v>
      </c>
      <c r="N125" s="483">
        <f t="shared" si="37"/>
        <v>0</v>
      </c>
      <c r="O125" s="483">
        <f t="shared" si="37"/>
        <v>0</v>
      </c>
      <c r="P125" s="483">
        <f t="shared" si="37"/>
        <v>0</v>
      </c>
      <c r="Q125" s="483">
        <f t="shared" si="37"/>
        <v>0</v>
      </c>
      <c r="R125" s="483">
        <f t="shared" si="42"/>
        <v>0</v>
      </c>
      <c r="S125" s="483">
        <f t="shared" si="38"/>
        <v>0</v>
      </c>
      <c r="T125" s="483">
        <f t="shared" si="38"/>
        <v>0</v>
      </c>
      <c r="U125" s="483">
        <f t="shared" si="38"/>
        <v>0</v>
      </c>
      <c r="V125" s="483">
        <f t="shared" si="38"/>
        <v>0</v>
      </c>
      <c r="W125" s="485">
        <f t="shared" si="43"/>
        <v>0</v>
      </c>
    </row>
    <row r="126" spans="2:23" x14ac:dyDescent="0.3">
      <c r="B126" s="96">
        <f t="shared" si="44"/>
        <v>5</v>
      </c>
      <c r="C126" s="633" t="s">
        <v>864</v>
      </c>
      <c r="D126" s="483">
        <f t="shared" si="39"/>
        <v>8.4224990993671089E-2</v>
      </c>
      <c r="E126" s="483">
        <f t="shared" si="39"/>
        <v>-3.2885415768811213E-3</v>
      </c>
      <c r="F126" s="483">
        <f t="shared" si="39"/>
        <v>0</v>
      </c>
      <c r="G126" s="483">
        <f t="shared" si="39"/>
        <v>0</v>
      </c>
      <c r="H126" s="483">
        <f t="shared" si="40"/>
        <v>8.0936449416789971E-2</v>
      </c>
      <c r="I126" s="483">
        <f t="shared" si="36"/>
        <v>8.0936449416789971E-2</v>
      </c>
      <c r="J126" s="483">
        <f t="shared" si="36"/>
        <v>-3.2885415768811213E-3</v>
      </c>
      <c r="K126" s="483">
        <f t="shared" si="36"/>
        <v>0</v>
      </c>
      <c r="L126" s="483">
        <f t="shared" si="36"/>
        <v>0</v>
      </c>
      <c r="M126" s="485">
        <f t="shared" si="41"/>
        <v>7.7647907839908853E-2</v>
      </c>
      <c r="N126" s="483">
        <f t="shared" si="37"/>
        <v>7.7647907839908853E-2</v>
      </c>
      <c r="O126" s="483">
        <f t="shared" si="37"/>
        <v>-3.2885415768811213E-3</v>
      </c>
      <c r="P126" s="483">
        <f t="shared" si="37"/>
        <v>0</v>
      </c>
      <c r="Q126" s="483">
        <f t="shared" si="37"/>
        <v>0</v>
      </c>
      <c r="R126" s="483">
        <f t="shared" si="42"/>
        <v>7.4359366263027735E-2</v>
      </c>
      <c r="S126" s="483">
        <f t="shared" si="38"/>
        <v>7.4359366263027721E-2</v>
      </c>
      <c r="T126" s="483">
        <f t="shared" si="38"/>
        <v>-3.2885415768811213E-3</v>
      </c>
      <c r="U126" s="483">
        <f t="shared" si="38"/>
        <v>0</v>
      </c>
      <c r="V126" s="483">
        <f t="shared" si="38"/>
        <v>0</v>
      </c>
      <c r="W126" s="485">
        <f t="shared" si="43"/>
        <v>7.1070824686146603E-2</v>
      </c>
    </row>
    <row r="127" spans="2:23" x14ac:dyDescent="0.3">
      <c r="B127" s="96">
        <f t="shared" si="44"/>
        <v>6</v>
      </c>
      <c r="C127" s="633" t="s">
        <v>254</v>
      </c>
      <c r="D127" s="483">
        <f t="shared" si="39"/>
        <v>0.27054326426209507</v>
      </c>
      <c r="E127" s="483">
        <f t="shared" si="39"/>
        <v>-2.1921550770044318E-2</v>
      </c>
      <c r="F127" s="483">
        <f t="shared" si="39"/>
        <v>0</v>
      </c>
      <c r="G127" s="483">
        <f t="shared" si="39"/>
        <v>0</v>
      </c>
      <c r="H127" s="483">
        <f t="shared" si="40"/>
        <v>0.24862171349205076</v>
      </c>
      <c r="I127" s="483">
        <f t="shared" si="36"/>
        <v>0.24862171349205076</v>
      </c>
      <c r="J127" s="483">
        <f t="shared" si="36"/>
        <v>-1.2526600440025324E-2</v>
      </c>
      <c r="K127" s="483">
        <f t="shared" si="36"/>
        <v>0</v>
      </c>
      <c r="L127" s="483">
        <f t="shared" si="36"/>
        <v>0</v>
      </c>
      <c r="M127" s="485">
        <f t="shared" si="41"/>
        <v>0.23609511305202543</v>
      </c>
      <c r="N127" s="483">
        <f t="shared" si="37"/>
        <v>0.23609511305202546</v>
      </c>
      <c r="O127" s="483">
        <f t="shared" si="37"/>
        <v>1.1925450265025306</v>
      </c>
      <c r="P127" s="483">
        <f t="shared" si="37"/>
        <v>0</v>
      </c>
      <c r="Q127" s="483">
        <f t="shared" si="37"/>
        <v>0</v>
      </c>
      <c r="R127" s="483">
        <f t="shared" si="42"/>
        <v>1.428640139554556</v>
      </c>
      <c r="S127" s="483">
        <f t="shared" si="38"/>
        <v>1.428640139554556</v>
      </c>
      <c r="T127" s="483">
        <f t="shared" si="38"/>
        <v>2.0450060025025305</v>
      </c>
      <c r="U127" s="483">
        <f t="shared" si="38"/>
        <v>0</v>
      </c>
      <c r="V127" s="483">
        <f t="shared" si="38"/>
        <v>0</v>
      </c>
      <c r="W127" s="485">
        <f t="shared" si="43"/>
        <v>3.4736461420570865</v>
      </c>
    </row>
    <row r="128" spans="2:23" x14ac:dyDescent="0.3">
      <c r="B128" s="96">
        <f t="shared" si="44"/>
        <v>7</v>
      </c>
      <c r="C128" s="633" t="s">
        <v>865</v>
      </c>
      <c r="D128" s="483">
        <f t="shared" si="39"/>
        <v>0</v>
      </c>
      <c r="E128" s="483">
        <f t="shared" si="39"/>
        <v>0</v>
      </c>
      <c r="F128" s="483">
        <f t="shared" si="39"/>
        <v>0</v>
      </c>
      <c r="G128" s="483">
        <f t="shared" si="39"/>
        <v>0</v>
      </c>
      <c r="H128" s="483">
        <f t="shared" si="40"/>
        <v>0</v>
      </c>
      <c r="I128" s="483">
        <f t="shared" si="36"/>
        <v>0</v>
      </c>
      <c r="J128" s="483">
        <f t="shared" si="36"/>
        <v>0.13703508</v>
      </c>
      <c r="K128" s="483">
        <f t="shared" si="36"/>
        <v>0</v>
      </c>
      <c r="L128" s="483">
        <f t="shared" si="36"/>
        <v>0</v>
      </c>
      <c r="M128" s="485">
        <f t="shared" si="41"/>
        <v>0.13703508</v>
      </c>
      <c r="N128" s="483">
        <f t="shared" si="37"/>
        <v>0.13703508</v>
      </c>
      <c r="O128" s="483">
        <f t="shared" si="37"/>
        <v>-2.7105839999999999E-2</v>
      </c>
      <c r="P128" s="483">
        <f t="shared" si="37"/>
        <v>0</v>
      </c>
      <c r="Q128" s="483">
        <f t="shared" si="37"/>
        <v>0</v>
      </c>
      <c r="R128" s="483">
        <f t="shared" si="42"/>
        <v>0.10992924000000001</v>
      </c>
      <c r="S128" s="483">
        <f t="shared" si="38"/>
        <v>0.10992924</v>
      </c>
      <c r="T128" s="483">
        <f t="shared" si="38"/>
        <v>-2.7105839999999999E-2</v>
      </c>
      <c r="U128" s="483">
        <f t="shared" si="38"/>
        <v>0</v>
      </c>
      <c r="V128" s="483">
        <f t="shared" si="38"/>
        <v>0</v>
      </c>
      <c r="W128" s="485">
        <f t="shared" si="43"/>
        <v>8.2823399999999991E-2</v>
      </c>
    </row>
    <row r="129" spans="2:33" x14ac:dyDescent="0.3">
      <c r="B129" s="96">
        <f t="shared" si="44"/>
        <v>8</v>
      </c>
      <c r="C129" s="633" t="s">
        <v>866</v>
      </c>
      <c r="D129" s="483">
        <f t="shared" si="39"/>
        <v>0</v>
      </c>
      <c r="E129" s="483">
        <f t="shared" si="39"/>
        <v>0</v>
      </c>
      <c r="F129" s="483">
        <f t="shared" si="39"/>
        <v>0</v>
      </c>
      <c r="G129" s="483">
        <f t="shared" si="39"/>
        <v>0</v>
      </c>
      <c r="H129" s="483">
        <f t="shared" si="40"/>
        <v>0</v>
      </c>
      <c r="I129" s="483">
        <f t="shared" si="36"/>
        <v>0</v>
      </c>
      <c r="J129" s="483">
        <f t="shared" si="36"/>
        <v>0</v>
      </c>
      <c r="K129" s="483">
        <f t="shared" si="36"/>
        <v>0</v>
      </c>
      <c r="L129" s="483">
        <f t="shared" si="36"/>
        <v>0</v>
      </c>
      <c r="M129" s="485">
        <f t="shared" si="41"/>
        <v>0</v>
      </c>
      <c r="N129" s="483">
        <f t="shared" si="37"/>
        <v>0</v>
      </c>
      <c r="O129" s="483">
        <f t="shared" si="37"/>
        <v>0</v>
      </c>
      <c r="P129" s="483">
        <f t="shared" si="37"/>
        <v>0</v>
      </c>
      <c r="Q129" s="483">
        <f t="shared" si="37"/>
        <v>0</v>
      </c>
      <c r="R129" s="483">
        <f t="shared" si="42"/>
        <v>0</v>
      </c>
      <c r="S129" s="483">
        <f t="shared" si="38"/>
        <v>0</v>
      </c>
      <c r="T129" s="483">
        <f t="shared" si="38"/>
        <v>0</v>
      </c>
      <c r="U129" s="483">
        <f t="shared" si="38"/>
        <v>0</v>
      </c>
      <c r="V129" s="483">
        <f t="shared" si="38"/>
        <v>0</v>
      </c>
      <c r="W129" s="485">
        <f t="shared" si="43"/>
        <v>0</v>
      </c>
    </row>
    <row r="130" spans="2:33" x14ac:dyDescent="0.3">
      <c r="B130" s="96">
        <f t="shared" si="44"/>
        <v>9</v>
      </c>
      <c r="C130" s="633" t="s">
        <v>867</v>
      </c>
      <c r="D130" s="483">
        <f t="shared" si="39"/>
        <v>0</v>
      </c>
      <c r="E130" s="483">
        <f t="shared" si="39"/>
        <v>0</v>
      </c>
      <c r="F130" s="483">
        <f t="shared" si="39"/>
        <v>0</v>
      </c>
      <c r="G130" s="483">
        <f t="shared" si="39"/>
        <v>0</v>
      </c>
      <c r="H130" s="483">
        <f t="shared" si="40"/>
        <v>0</v>
      </c>
      <c r="I130" s="483">
        <f t="shared" si="36"/>
        <v>0</v>
      </c>
      <c r="J130" s="483">
        <f t="shared" si="36"/>
        <v>0</v>
      </c>
      <c r="K130" s="483">
        <f t="shared" si="36"/>
        <v>0</v>
      </c>
      <c r="L130" s="483">
        <f t="shared" si="36"/>
        <v>0</v>
      </c>
      <c r="M130" s="485">
        <f t="shared" si="41"/>
        <v>0</v>
      </c>
      <c r="N130" s="483">
        <f t="shared" si="37"/>
        <v>0</v>
      </c>
      <c r="O130" s="483">
        <f t="shared" si="37"/>
        <v>0</v>
      </c>
      <c r="P130" s="483">
        <f t="shared" si="37"/>
        <v>0</v>
      </c>
      <c r="Q130" s="483">
        <f t="shared" si="37"/>
        <v>0</v>
      </c>
      <c r="R130" s="483">
        <f t="shared" si="42"/>
        <v>0</v>
      </c>
      <c r="S130" s="483">
        <f t="shared" si="38"/>
        <v>0</v>
      </c>
      <c r="T130" s="483">
        <f t="shared" si="38"/>
        <v>0</v>
      </c>
      <c r="U130" s="483">
        <f t="shared" si="38"/>
        <v>0</v>
      </c>
      <c r="V130" s="483">
        <f t="shared" si="38"/>
        <v>0</v>
      </c>
      <c r="W130" s="485">
        <f t="shared" si="43"/>
        <v>0</v>
      </c>
    </row>
    <row r="131" spans="2:33" x14ac:dyDescent="0.3">
      <c r="B131" s="96">
        <f t="shared" si="44"/>
        <v>10</v>
      </c>
      <c r="C131" s="633" t="s">
        <v>258</v>
      </c>
      <c r="D131" s="483">
        <f t="shared" si="39"/>
        <v>1.5326224963406493E-2</v>
      </c>
      <c r="E131" s="483">
        <f t="shared" si="39"/>
        <v>0</v>
      </c>
      <c r="F131" s="483">
        <f t="shared" si="39"/>
        <v>0</v>
      </c>
      <c r="G131" s="483">
        <f t="shared" si="39"/>
        <v>0</v>
      </c>
      <c r="H131" s="483">
        <f t="shared" si="40"/>
        <v>1.5326224963406493E-2</v>
      </c>
      <c r="I131" s="483">
        <f t="shared" si="36"/>
        <v>1.5326224963406493E-2</v>
      </c>
      <c r="J131" s="483">
        <f t="shared" si="36"/>
        <v>0</v>
      </c>
      <c r="K131" s="483">
        <f t="shared" si="36"/>
        <v>0</v>
      </c>
      <c r="L131" s="483">
        <f t="shared" si="36"/>
        <v>0</v>
      </c>
      <c r="M131" s="485">
        <f t="shared" si="41"/>
        <v>1.5326224963406493E-2</v>
      </c>
      <c r="N131" s="483">
        <f t="shared" si="37"/>
        <v>1.5326224963406493E-2</v>
      </c>
      <c r="O131" s="483">
        <f t="shared" si="37"/>
        <v>0</v>
      </c>
      <c r="P131" s="483">
        <f t="shared" si="37"/>
        <v>0</v>
      </c>
      <c r="Q131" s="483">
        <f t="shared" si="37"/>
        <v>0</v>
      </c>
      <c r="R131" s="483">
        <f t="shared" si="42"/>
        <v>1.5326224963406493E-2</v>
      </c>
      <c r="S131" s="483">
        <f t="shared" si="38"/>
        <v>1.5326224963406493E-2</v>
      </c>
      <c r="T131" s="483">
        <f t="shared" si="38"/>
        <v>0</v>
      </c>
      <c r="U131" s="483">
        <f t="shared" si="38"/>
        <v>0</v>
      </c>
      <c r="V131" s="483">
        <f t="shared" si="38"/>
        <v>0</v>
      </c>
      <c r="W131" s="485">
        <f t="shared" si="43"/>
        <v>1.5326224963406493E-2</v>
      </c>
    </row>
    <row r="132" spans="2:33" x14ac:dyDescent="0.3">
      <c r="B132" s="96">
        <f t="shared" si="44"/>
        <v>11</v>
      </c>
      <c r="C132" s="633" t="s">
        <v>259</v>
      </c>
      <c r="D132" s="483">
        <f t="shared" si="39"/>
        <v>0.18535026918302655</v>
      </c>
      <c r="E132" s="483">
        <f t="shared" si="39"/>
        <v>-2.1659433235959744E-2</v>
      </c>
      <c r="F132" s="483">
        <f t="shared" si="39"/>
        <v>0</v>
      </c>
      <c r="G132" s="483">
        <f t="shared" si="39"/>
        <v>0</v>
      </c>
      <c r="H132" s="483">
        <f t="shared" si="40"/>
        <v>0.16369083594706679</v>
      </c>
      <c r="I132" s="483">
        <f t="shared" si="36"/>
        <v>0.16369083594706679</v>
      </c>
      <c r="J132" s="483">
        <f t="shared" si="36"/>
        <v>-2.1659433235959744E-2</v>
      </c>
      <c r="K132" s="483">
        <f t="shared" si="36"/>
        <v>0</v>
      </c>
      <c r="L132" s="483">
        <f t="shared" si="36"/>
        <v>0</v>
      </c>
      <c r="M132" s="485">
        <f t="shared" si="41"/>
        <v>0.14203140271110704</v>
      </c>
      <c r="N132" s="483">
        <f t="shared" si="37"/>
        <v>0.14203140271110704</v>
      </c>
      <c r="O132" s="483">
        <f t="shared" si="37"/>
        <v>-2.1659433235959744E-2</v>
      </c>
      <c r="P132" s="483">
        <f t="shared" si="37"/>
        <v>0</v>
      </c>
      <c r="Q132" s="483">
        <f t="shared" si="37"/>
        <v>0</v>
      </c>
      <c r="R132" s="483">
        <f t="shared" si="42"/>
        <v>0.12037196947514729</v>
      </c>
      <c r="S132" s="483">
        <f t="shared" si="38"/>
        <v>0.12037196947514728</v>
      </c>
      <c r="T132" s="483">
        <f t="shared" si="38"/>
        <v>-1.7230971071661449E-2</v>
      </c>
      <c r="U132" s="483">
        <f t="shared" si="38"/>
        <v>0</v>
      </c>
      <c r="V132" s="483">
        <f t="shared" si="38"/>
        <v>0</v>
      </c>
      <c r="W132" s="485">
        <f t="shared" si="43"/>
        <v>0.10314099840348583</v>
      </c>
    </row>
    <row r="133" spans="2:33" x14ac:dyDescent="0.3">
      <c r="B133" s="96">
        <f t="shared" si="44"/>
        <v>12</v>
      </c>
      <c r="C133" s="633" t="s">
        <v>260</v>
      </c>
      <c r="D133" s="483">
        <f t="shared" si="39"/>
        <v>2.6558975146727906E-2</v>
      </c>
      <c r="E133" s="483">
        <f t="shared" si="39"/>
        <v>-2.9480708256868328E-3</v>
      </c>
      <c r="F133" s="483">
        <f t="shared" si="39"/>
        <v>0</v>
      </c>
      <c r="G133" s="483">
        <f t="shared" si="39"/>
        <v>0</v>
      </c>
      <c r="H133" s="483">
        <f t="shared" si="40"/>
        <v>2.3610904321041074E-2</v>
      </c>
      <c r="I133" s="483">
        <f t="shared" si="36"/>
        <v>2.3610904321041071E-2</v>
      </c>
      <c r="J133" s="483">
        <f t="shared" si="36"/>
        <v>2.0318959528178956E-2</v>
      </c>
      <c r="K133" s="483">
        <f t="shared" si="36"/>
        <v>0</v>
      </c>
      <c r="L133" s="483">
        <f t="shared" si="36"/>
        <v>0</v>
      </c>
      <c r="M133" s="485">
        <f t="shared" si="41"/>
        <v>4.3929863849220027E-2</v>
      </c>
      <c r="N133" s="483">
        <f t="shared" si="37"/>
        <v>4.3929863849220027E-2</v>
      </c>
      <c r="O133" s="483">
        <f t="shared" si="37"/>
        <v>-4.9310404718210452E-3</v>
      </c>
      <c r="P133" s="483">
        <f t="shared" si="37"/>
        <v>0</v>
      </c>
      <c r="Q133" s="483">
        <f t="shared" si="37"/>
        <v>0</v>
      </c>
      <c r="R133" s="483">
        <f t="shared" si="42"/>
        <v>3.8998823377398982E-2</v>
      </c>
      <c r="S133" s="483">
        <f t="shared" si="38"/>
        <v>3.8998823377398989E-2</v>
      </c>
      <c r="T133" s="483">
        <f t="shared" si="38"/>
        <v>-4.9310404718210469E-3</v>
      </c>
      <c r="U133" s="483">
        <f t="shared" si="38"/>
        <v>0</v>
      </c>
      <c r="V133" s="483">
        <f t="shared" si="38"/>
        <v>0</v>
      </c>
      <c r="W133" s="485">
        <f t="shared" si="43"/>
        <v>3.4067782905577944E-2</v>
      </c>
    </row>
    <row r="134" spans="2:33" x14ac:dyDescent="0.3">
      <c r="B134" s="96">
        <f t="shared" si="44"/>
        <v>13</v>
      </c>
      <c r="C134" s="499" t="s">
        <v>875</v>
      </c>
      <c r="D134" s="483">
        <f t="shared" si="39"/>
        <v>0</v>
      </c>
      <c r="E134" s="483">
        <f t="shared" si="39"/>
        <v>0</v>
      </c>
      <c r="F134" s="483">
        <f t="shared" si="39"/>
        <v>0</v>
      </c>
      <c r="G134" s="483">
        <f t="shared" si="39"/>
        <v>0</v>
      </c>
      <c r="H134" s="483">
        <f t="shared" si="40"/>
        <v>0</v>
      </c>
      <c r="I134" s="483">
        <f t="shared" si="36"/>
        <v>0</v>
      </c>
      <c r="J134" s="483">
        <f t="shared" si="36"/>
        <v>0</v>
      </c>
      <c r="K134" s="483">
        <f t="shared" si="36"/>
        <v>0</v>
      </c>
      <c r="L134" s="483">
        <f t="shared" si="36"/>
        <v>0</v>
      </c>
      <c r="M134" s="485">
        <f t="shared" si="41"/>
        <v>0</v>
      </c>
      <c r="N134" s="483">
        <f t="shared" si="37"/>
        <v>0</v>
      </c>
      <c r="O134" s="483">
        <f t="shared" si="37"/>
        <v>0</v>
      </c>
      <c r="P134" s="483">
        <f t="shared" si="37"/>
        <v>0</v>
      </c>
      <c r="Q134" s="483">
        <f t="shared" si="37"/>
        <v>0</v>
      </c>
      <c r="R134" s="483">
        <f t="shared" si="42"/>
        <v>0</v>
      </c>
      <c r="S134" s="483">
        <f t="shared" si="38"/>
        <v>0</v>
      </c>
      <c r="T134" s="483">
        <f t="shared" si="38"/>
        <v>0</v>
      </c>
      <c r="U134" s="483">
        <f t="shared" si="38"/>
        <v>0</v>
      </c>
      <c r="V134" s="483">
        <f t="shared" si="38"/>
        <v>0</v>
      </c>
      <c r="W134" s="485">
        <f t="shared" si="43"/>
        <v>0</v>
      </c>
    </row>
    <row r="135" spans="2:33" x14ac:dyDescent="0.3">
      <c r="B135" s="96">
        <f t="shared" si="44"/>
        <v>14</v>
      </c>
      <c r="C135" s="499" t="s">
        <v>876</v>
      </c>
      <c r="D135" s="483">
        <f t="shared" si="39"/>
        <v>0</v>
      </c>
      <c r="E135" s="483">
        <f t="shared" si="39"/>
        <v>0</v>
      </c>
      <c r="F135" s="483">
        <f t="shared" si="39"/>
        <v>0</v>
      </c>
      <c r="G135" s="483">
        <f t="shared" si="39"/>
        <v>0</v>
      </c>
      <c r="H135" s="483">
        <f t="shared" si="40"/>
        <v>0</v>
      </c>
      <c r="I135" s="483">
        <f t="shared" si="36"/>
        <v>0</v>
      </c>
      <c r="J135" s="483">
        <f t="shared" si="36"/>
        <v>0</v>
      </c>
      <c r="K135" s="483">
        <f t="shared" si="36"/>
        <v>0</v>
      </c>
      <c r="L135" s="483">
        <f t="shared" si="36"/>
        <v>0</v>
      </c>
      <c r="M135" s="485">
        <f t="shared" si="41"/>
        <v>0</v>
      </c>
      <c r="N135" s="483">
        <f t="shared" si="37"/>
        <v>0</v>
      </c>
      <c r="O135" s="483">
        <f t="shared" si="37"/>
        <v>0</v>
      </c>
      <c r="P135" s="483">
        <f t="shared" si="37"/>
        <v>0</v>
      </c>
      <c r="Q135" s="483">
        <f t="shared" si="37"/>
        <v>0</v>
      </c>
      <c r="R135" s="483">
        <f t="shared" si="42"/>
        <v>0</v>
      </c>
      <c r="S135" s="483">
        <f t="shared" si="38"/>
        <v>0</v>
      </c>
      <c r="T135" s="483">
        <f t="shared" si="38"/>
        <v>0</v>
      </c>
      <c r="U135" s="483">
        <f t="shared" si="38"/>
        <v>0</v>
      </c>
      <c r="V135" s="483">
        <f t="shared" si="38"/>
        <v>0</v>
      </c>
      <c r="W135" s="485">
        <f t="shared" si="43"/>
        <v>0</v>
      </c>
    </row>
    <row r="136" spans="2:33" x14ac:dyDescent="0.3">
      <c r="B136" s="96">
        <f t="shared" si="44"/>
        <v>15</v>
      </c>
      <c r="C136" s="499" t="s">
        <v>877</v>
      </c>
      <c r="D136" s="483">
        <f t="shared" si="39"/>
        <v>0</v>
      </c>
      <c r="E136" s="483">
        <f t="shared" si="39"/>
        <v>0</v>
      </c>
      <c r="F136" s="483">
        <f t="shared" si="39"/>
        <v>0</v>
      </c>
      <c r="G136" s="483">
        <f t="shared" si="39"/>
        <v>0</v>
      </c>
      <c r="H136" s="483">
        <f t="shared" si="40"/>
        <v>0</v>
      </c>
      <c r="I136" s="483">
        <f t="shared" si="36"/>
        <v>0</v>
      </c>
      <c r="J136" s="483">
        <f t="shared" si="36"/>
        <v>0</v>
      </c>
      <c r="K136" s="483">
        <f t="shared" si="36"/>
        <v>0</v>
      </c>
      <c r="L136" s="483">
        <f t="shared" si="36"/>
        <v>0</v>
      </c>
      <c r="M136" s="485">
        <f t="shared" si="41"/>
        <v>0</v>
      </c>
      <c r="N136" s="483">
        <f t="shared" si="37"/>
        <v>0</v>
      </c>
      <c r="O136" s="483">
        <f t="shared" si="37"/>
        <v>0</v>
      </c>
      <c r="P136" s="483">
        <f t="shared" si="37"/>
        <v>0</v>
      </c>
      <c r="Q136" s="483">
        <f t="shared" si="37"/>
        <v>0</v>
      </c>
      <c r="R136" s="483">
        <f t="shared" si="42"/>
        <v>0</v>
      </c>
      <c r="S136" s="483">
        <f t="shared" si="38"/>
        <v>0</v>
      </c>
      <c r="T136" s="483">
        <f t="shared" si="38"/>
        <v>0</v>
      </c>
      <c r="U136" s="483">
        <f t="shared" si="38"/>
        <v>0</v>
      </c>
      <c r="V136" s="483">
        <f t="shared" si="38"/>
        <v>0</v>
      </c>
      <c r="W136" s="485">
        <f t="shared" si="43"/>
        <v>0</v>
      </c>
    </row>
    <row r="137" spans="2:33" x14ac:dyDescent="0.3">
      <c r="B137" s="96">
        <f t="shared" si="44"/>
        <v>16</v>
      </c>
      <c r="C137" s="499" t="s">
        <v>868</v>
      </c>
      <c r="D137" s="483">
        <f t="shared" si="39"/>
        <v>0</v>
      </c>
      <c r="E137" s="483">
        <f t="shared" si="39"/>
        <v>0</v>
      </c>
      <c r="F137" s="483">
        <f t="shared" si="39"/>
        <v>0</v>
      </c>
      <c r="G137" s="483">
        <f t="shared" si="39"/>
        <v>0</v>
      </c>
      <c r="H137" s="483">
        <f t="shared" si="40"/>
        <v>0</v>
      </c>
      <c r="I137" s="483">
        <f t="shared" si="36"/>
        <v>0</v>
      </c>
      <c r="J137" s="483">
        <f t="shared" si="36"/>
        <v>0</v>
      </c>
      <c r="K137" s="483">
        <f t="shared" si="36"/>
        <v>0</v>
      </c>
      <c r="L137" s="483">
        <f t="shared" si="36"/>
        <v>0</v>
      </c>
      <c r="M137" s="485">
        <f t="shared" si="41"/>
        <v>0</v>
      </c>
      <c r="N137" s="483">
        <f t="shared" si="37"/>
        <v>0</v>
      </c>
      <c r="O137" s="483">
        <f t="shared" si="37"/>
        <v>0</v>
      </c>
      <c r="P137" s="483">
        <f t="shared" si="37"/>
        <v>0</v>
      </c>
      <c r="Q137" s="483">
        <f t="shared" si="37"/>
        <v>0</v>
      </c>
      <c r="R137" s="483">
        <f t="shared" si="42"/>
        <v>0</v>
      </c>
      <c r="S137" s="483">
        <f t="shared" si="38"/>
        <v>0</v>
      </c>
      <c r="T137" s="483">
        <f t="shared" si="38"/>
        <v>0</v>
      </c>
      <c r="U137" s="483">
        <f t="shared" si="38"/>
        <v>0</v>
      </c>
      <c r="V137" s="483">
        <f t="shared" si="38"/>
        <v>0</v>
      </c>
      <c r="W137" s="485">
        <f t="shared" si="43"/>
        <v>0</v>
      </c>
    </row>
    <row r="138" spans="2:33" x14ac:dyDescent="0.3">
      <c r="B138" s="96">
        <f t="shared" si="44"/>
        <v>17</v>
      </c>
      <c r="C138" s="499" t="s">
        <v>878</v>
      </c>
      <c r="D138" s="483">
        <f t="shared" si="39"/>
        <v>-0.49154950965950256</v>
      </c>
      <c r="E138" s="483">
        <f t="shared" si="39"/>
        <v>0</v>
      </c>
      <c r="F138" s="483">
        <f t="shared" si="39"/>
        <v>0</v>
      </c>
      <c r="G138" s="483">
        <f t="shared" si="39"/>
        <v>0</v>
      </c>
      <c r="H138" s="483">
        <f t="shared" si="40"/>
        <v>-0.49154950965950256</v>
      </c>
      <c r="I138" s="483">
        <f t="shared" ref="I138:L138" si="45">I30-I84</f>
        <v>-0.49154950965950256</v>
      </c>
      <c r="J138" s="483">
        <f t="shared" si="45"/>
        <v>0</v>
      </c>
      <c r="K138" s="483">
        <f t="shared" si="45"/>
        <v>0</v>
      </c>
      <c r="L138" s="483">
        <f t="shared" si="45"/>
        <v>0</v>
      </c>
      <c r="M138" s="485">
        <f t="shared" si="41"/>
        <v>-0.49154950965950256</v>
      </c>
      <c r="N138" s="483">
        <f t="shared" ref="N138:Q138" si="46">N30-N84</f>
        <v>-0.49154950965950256</v>
      </c>
      <c r="O138" s="483">
        <f t="shared" si="46"/>
        <v>0</v>
      </c>
      <c r="P138" s="483">
        <f t="shared" si="46"/>
        <v>0</v>
      </c>
      <c r="Q138" s="483">
        <f t="shared" si="46"/>
        <v>0</v>
      </c>
      <c r="R138" s="483">
        <f t="shared" si="42"/>
        <v>-0.49154950965950256</v>
      </c>
      <c r="S138" s="483">
        <f t="shared" ref="S138:V138" si="47">S30-S84</f>
        <v>-0.49154950965950256</v>
      </c>
      <c r="T138" s="483">
        <f t="shared" si="47"/>
        <v>0</v>
      </c>
      <c r="U138" s="483">
        <f t="shared" si="47"/>
        <v>0</v>
      </c>
      <c r="V138" s="483">
        <f t="shared" si="47"/>
        <v>0</v>
      </c>
      <c r="W138" s="485">
        <f t="shared" si="43"/>
        <v>-0.49154950965950256</v>
      </c>
    </row>
    <row r="139" spans="2:33" ht="16" x14ac:dyDescent="0.3">
      <c r="B139" s="84"/>
      <c r="C139" s="99" t="s">
        <v>271</v>
      </c>
      <c r="D139" s="487">
        <f>SUM(D122:D137)</f>
        <v>1.2366679423934959</v>
      </c>
      <c r="E139" s="487">
        <f t="shared" ref="E139:W139" si="48">SUM(E122:E137)</f>
        <v>-8.0137008316248426E-2</v>
      </c>
      <c r="F139" s="487">
        <f t="shared" si="48"/>
        <v>0</v>
      </c>
      <c r="G139" s="487">
        <f t="shared" si="48"/>
        <v>0</v>
      </c>
      <c r="H139" s="487">
        <f t="shared" si="48"/>
        <v>1.1565309340772474</v>
      </c>
      <c r="I139" s="487">
        <f t="shared" si="48"/>
        <v>1.1565309340772474</v>
      </c>
      <c r="J139" s="487">
        <f t="shared" si="48"/>
        <v>8.9560052367636367E-2</v>
      </c>
      <c r="K139" s="487">
        <f t="shared" si="48"/>
        <v>0</v>
      </c>
      <c r="L139" s="487">
        <f t="shared" si="48"/>
        <v>0</v>
      </c>
      <c r="M139" s="487">
        <f t="shared" si="48"/>
        <v>1.2460909864448837</v>
      </c>
      <c r="N139" s="487">
        <f t="shared" si="48"/>
        <v>1.2460909864448837</v>
      </c>
      <c r="O139" s="487">
        <f t="shared" si="48"/>
        <v>1.1052407593101925</v>
      </c>
      <c r="P139" s="487">
        <f t="shared" si="48"/>
        <v>0</v>
      </c>
      <c r="Q139" s="487">
        <f t="shared" si="48"/>
        <v>0</v>
      </c>
      <c r="R139" s="487">
        <f t="shared" si="48"/>
        <v>2.351331745755076</v>
      </c>
      <c r="S139" s="487">
        <f t="shared" si="48"/>
        <v>2.351331745755076</v>
      </c>
      <c r="T139" s="487">
        <f t="shared" si="48"/>
        <v>1.9621301974744907</v>
      </c>
      <c r="U139" s="487">
        <f t="shared" si="48"/>
        <v>0</v>
      </c>
      <c r="V139" s="487">
        <f t="shared" si="48"/>
        <v>0</v>
      </c>
      <c r="W139" s="487">
        <f t="shared" si="48"/>
        <v>4.3134619432295658</v>
      </c>
    </row>
    <row r="140" spans="2:33" ht="16" x14ac:dyDescent="0.3">
      <c r="B140" s="302"/>
      <c r="C140" s="304"/>
      <c r="D140" s="304"/>
      <c r="E140" s="304"/>
      <c r="F140" s="304"/>
      <c r="G140" s="304"/>
      <c r="H140" s="304"/>
      <c r="I140" s="302"/>
      <c r="J140" s="302"/>
      <c r="K140" s="302"/>
      <c r="L140" s="302"/>
      <c r="M140" s="302"/>
      <c r="N140" s="302"/>
      <c r="O140" s="302"/>
      <c r="P140" s="302"/>
      <c r="Q140" s="302"/>
      <c r="R140" s="302"/>
      <c r="S140" s="43"/>
      <c r="T140" s="43"/>
      <c r="U140" s="43"/>
      <c r="V140" s="43"/>
      <c r="W140" s="43"/>
      <c r="X140" s="43"/>
      <c r="Y140" s="43"/>
      <c r="Z140" s="43"/>
      <c r="AA140" s="43"/>
      <c r="AB140" s="43"/>
      <c r="AC140" s="43"/>
      <c r="AD140" s="43"/>
      <c r="AE140" s="43"/>
      <c r="AF140" s="43"/>
      <c r="AG140" s="43"/>
    </row>
    <row r="141" spans="2:33" ht="16" x14ac:dyDescent="0.3">
      <c r="B141" s="875" t="s">
        <v>614</v>
      </c>
      <c r="C141" s="305"/>
      <c r="D141" s="305"/>
      <c r="E141" s="305"/>
      <c r="F141" s="305"/>
      <c r="G141" s="304"/>
      <c r="H141" s="304"/>
      <c r="I141" s="302"/>
      <c r="J141" s="302"/>
      <c r="K141" s="302"/>
      <c r="L141" s="302"/>
      <c r="M141" s="302"/>
      <c r="N141" s="302"/>
      <c r="O141" s="302"/>
      <c r="P141" s="302"/>
      <c r="Q141" s="302"/>
      <c r="R141" s="302"/>
      <c r="S141" s="43"/>
      <c r="T141" s="43"/>
      <c r="U141" s="43"/>
      <c r="V141" s="43"/>
      <c r="W141" s="43"/>
      <c r="X141" s="43"/>
      <c r="Y141" s="43"/>
      <c r="Z141" s="43"/>
      <c r="AA141" s="43"/>
      <c r="AB141" s="43"/>
      <c r="AC141" s="43"/>
      <c r="AD141" s="43"/>
      <c r="AE141" s="43"/>
      <c r="AF141" s="43"/>
      <c r="AG141" s="43"/>
    </row>
    <row r="142" spans="2:33" ht="16" x14ac:dyDescent="0.3">
      <c r="B142" s="302"/>
      <c r="C142" s="304"/>
      <c r="D142" s="304"/>
      <c r="E142" s="304"/>
      <c r="F142" s="304"/>
      <c r="G142" s="304"/>
      <c r="H142" s="304"/>
      <c r="I142" s="302"/>
      <c r="J142" s="302"/>
      <c r="K142" s="302"/>
      <c r="L142" s="302"/>
      <c r="M142" s="302"/>
      <c r="N142" s="302"/>
      <c r="O142" s="302"/>
      <c r="P142" s="302"/>
      <c r="Q142" s="302"/>
      <c r="R142" s="302"/>
      <c r="S142" s="43"/>
      <c r="T142" s="43"/>
      <c r="U142" s="43"/>
      <c r="V142" s="43"/>
      <c r="W142" s="43"/>
      <c r="X142" s="43"/>
      <c r="Y142" s="43"/>
      <c r="Z142" s="43"/>
      <c r="AA142" s="43"/>
      <c r="AB142" s="43"/>
      <c r="AC142" s="43"/>
      <c r="AD142" s="43"/>
      <c r="AE142" s="43"/>
      <c r="AF142" s="43"/>
      <c r="AG142" s="43"/>
    </row>
    <row r="143" spans="2:33" ht="15" customHeight="1" x14ac:dyDescent="0.3">
      <c r="B143" s="302"/>
      <c r="C143" s="304"/>
      <c r="D143" s="8"/>
      <c r="E143" s="8"/>
      <c r="F143" s="8"/>
      <c r="G143" s="8"/>
      <c r="H143" s="8"/>
      <c r="I143" s="1"/>
      <c r="J143" s="42"/>
      <c r="K143" s="1"/>
      <c r="L143" s="1"/>
      <c r="M143" s="42"/>
      <c r="N143" s="42"/>
      <c r="O143" s="1"/>
      <c r="P143" s="1"/>
      <c r="Q143" s="1"/>
      <c r="AG143" s="297" t="s">
        <v>10</v>
      </c>
    </row>
    <row r="144" spans="2:33" ht="13.75" customHeight="1" x14ac:dyDescent="0.3">
      <c r="B144" s="1301" t="s">
        <v>343</v>
      </c>
      <c r="C144" s="1301" t="s">
        <v>37</v>
      </c>
      <c r="D144" s="1414" t="s">
        <v>935</v>
      </c>
      <c r="E144" s="1415"/>
      <c r="F144" s="1415"/>
      <c r="G144" s="1415"/>
      <c r="H144" s="1416"/>
      <c r="I144" s="1414" t="s">
        <v>939</v>
      </c>
      <c r="J144" s="1415"/>
      <c r="K144" s="1415"/>
      <c r="L144" s="1415"/>
      <c r="M144" s="1416"/>
      <c r="N144" s="1408" t="s">
        <v>936</v>
      </c>
      <c r="O144" s="1408"/>
      <c r="P144" s="1408"/>
      <c r="Q144" s="1408"/>
      <c r="R144" s="1408"/>
      <c r="S144" s="1408" t="s">
        <v>938</v>
      </c>
      <c r="T144" s="1408"/>
      <c r="U144" s="1408"/>
      <c r="V144" s="1408"/>
      <c r="W144" s="1408"/>
    </row>
    <row r="145" spans="2:23" x14ac:dyDescent="0.3">
      <c r="B145" s="1301"/>
      <c r="C145" s="1301"/>
      <c r="D145" s="1417" t="s">
        <v>21</v>
      </c>
      <c r="E145" s="1418"/>
      <c r="F145" s="1418"/>
      <c r="G145" s="1418"/>
      <c r="H145" s="1419"/>
      <c r="I145" s="1417" t="s">
        <v>21</v>
      </c>
      <c r="J145" s="1418"/>
      <c r="K145" s="1418"/>
      <c r="L145" s="1418"/>
      <c r="M145" s="1419"/>
      <c r="N145" s="1411" t="s">
        <v>21</v>
      </c>
      <c r="O145" s="1412"/>
      <c r="P145" s="1412"/>
      <c r="Q145" s="1412"/>
      <c r="R145" s="1412"/>
      <c r="S145" s="1411" t="s">
        <v>21</v>
      </c>
      <c r="T145" s="1412"/>
      <c r="U145" s="1412"/>
      <c r="V145" s="1412"/>
      <c r="W145" s="1412"/>
    </row>
    <row r="146" spans="2:23" ht="42" x14ac:dyDescent="0.3">
      <c r="B146" s="1301"/>
      <c r="C146" s="1301"/>
      <c r="D146" s="862" t="s">
        <v>267</v>
      </c>
      <c r="E146" s="862" t="s">
        <v>268</v>
      </c>
      <c r="F146" s="303" t="s">
        <v>274</v>
      </c>
      <c r="G146" s="860" t="s">
        <v>601</v>
      </c>
      <c r="H146" s="862" t="s">
        <v>270</v>
      </c>
      <c r="I146" s="862" t="s">
        <v>267</v>
      </c>
      <c r="J146" s="862" t="s">
        <v>268</v>
      </c>
      <c r="K146" s="862" t="s">
        <v>269</v>
      </c>
      <c r="L146" s="860" t="s">
        <v>601</v>
      </c>
      <c r="M146" s="862" t="s">
        <v>270</v>
      </c>
      <c r="N146" s="862" t="s">
        <v>267</v>
      </c>
      <c r="O146" s="862" t="s">
        <v>268</v>
      </c>
      <c r="P146" s="862" t="s">
        <v>269</v>
      </c>
      <c r="Q146" s="860" t="s">
        <v>601</v>
      </c>
      <c r="R146" s="862" t="s">
        <v>270</v>
      </c>
      <c r="S146" s="862" t="s">
        <v>267</v>
      </c>
      <c r="T146" s="862" t="s">
        <v>268</v>
      </c>
      <c r="U146" s="862" t="s">
        <v>269</v>
      </c>
      <c r="V146" s="860" t="s">
        <v>601</v>
      </c>
      <c r="W146" s="862" t="s">
        <v>270</v>
      </c>
    </row>
    <row r="147" spans="2:23" ht="28" x14ac:dyDescent="0.3">
      <c r="B147" s="298"/>
      <c r="C147" s="298"/>
      <c r="D147" s="298" t="s">
        <v>680</v>
      </c>
      <c r="E147" s="298" t="s">
        <v>681</v>
      </c>
      <c r="F147" s="298" t="s">
        <v>682</v>
      </c>
      <c r="G147" s="298" t="s">
        <v>683</v>
      </c>
      <c r="H147" s="298" t="s">
        <v>684</v>
      </c>
      <c r="I147" s="298" t="s">
        <v>680</v>
      </c>
      <c r="J147" s="298" t="s">
        <v>681</v>
      </c>
      <c r="K147" s="298" t="s">
        <v>682</v>
      </c>
      <c r="L147" s="298" t="s">
        <v>683</v>
      </c>
      <c r="M147" s="298" t="s">
        <v>684</v>
      </c>
      <c r="N147" s="298" t="s">
        <v>680</v>
      </c>
      <c r="O147" s="298" t="s">
        <v>681</v>
      </c>
      <c r="P147" s="298" t="s">
        <v>682</v>
      </c>
      <c r="Q147" s="298" t="s">
        <v>683</v>
      </c>
      <c r="R147" s="298" t="s">
        <v>684</v>
      </c>
      <c r="S147" s="298" t="s">
        <v>680</v>
      </c>
      <c r="T147" s="298" t="s">
        <v>681</v>
      </c>
      <c r="U147" s="298" t="s">
        <v>682</v>
      </c>
      <c r="V147" s="298" t="s">
        <v>683</v>
      </c>
      <c r="W147" s="298" t="s">
        <v>684</v>
      </c>
    </row>
    <row r="148" spans="2:23" x14ac:dyDescent="0.3">
      <c r="B148" s="96">
        <v>1</v>
      </c>
      <c r="C148" s="633" t="s">
        <v>861</v>
      </c>
      <c r="D148" s="483">
        <f t="shared" ref="D148:G163" si="49">D40-D95</f>
        <v>0</v>
      </c>
      <c r="E148" s="483">
        <f t="shared" si="49"/>
        <v>0</v>
      </c>
      <c r="F148" s="483">
        <f t="shared" si="49"/>
        <v>0</v>
      </c>
      <c r="G148" s="483">
        <f t="shared" si="49"/>
        <v>0</v>
      </c>
      <c r="H148" s="485">
        <f>D148+E148-F148-G148</f>
        <v>0</v>
      </c>
      <c r="I148" s="496">
        <f>H148</f>
        <v>0</v>
      </c>
      <c r="J148" s="500"/>
      <c r="K148" s="496"/>
      <c r="L148" s="500"/>
      <c r="M148" s="496">
        <f>I148+J148-K148-L148</f>
        <v>0</v>
      </c>
      <c r="N148" s="496">
        <f>M148</f>
        <v>0</v>
      </c>
      <c r="O148" s="500"/>
      <c r="P148" s="496"/>
      <c r="Q148" s="500"/>
      <c r="R148" s="496">
        <f>N148+O148-P148-Q148</f>
        <v>0</v>
      </c>
      <c r="S148" s="496">
        <f>R148</f>
        <v>0</v>
      </c>
      <c r="T148" s="500"/>
      <c r="U148" s="496"/>
      <c r="V148" s="500"/>
      <c r="W148" s="496">
        <f>S148+T148-U148-V148</f>
        <v>0</v>
      </c>
    </row>
    <row r="149" spans="2:23" x14ac:dyDescent="0.3">
      <c r="B149" s="96">
        <f>B148+1</f>
        <v>2</v>
      </c>
      <c r="C149" s="633" t="s">
        <v>255</v>
      </c>
      <c r="D149" s="483">
        <f t="shared" si="49"/>
        <v>0.53338657021386293</v>
      </c>
      <c r="E149" s="483">
        <f t="shared" si="49"/>
        <v>-3.0319411907676407E-2</v>
      </c>
      <c r="F149" s="483">
        <f t="shared" si="49"/>
        <v>0</v>
      </c>
      <c r="G149" s="483">
        <f t="shared" si="49"/>
        <v>0</v>
      </c>
      <c r="H149" s="485">
        <f t="shared" ref="H149:H164" si="50">D149+E149-F149-G149</f>
        <v>0.50306715830618653</v>
      </c>
      <c r="I149" s="496">
        <f t="shared" ref="I149:I164" si="51">H149</f>
        <v>0.50306715830618653</v>
      </c>
      <c r="J149" s="500"/>
      <c r="K149" s="496"/>
      <c r="L149" s="500"/>
      <c r="M149" s="496">
        <f t="shared" ref="M149:M164" si="52">I149+J149-K149-L149</f>
        <v>0.50306715830618653</v>
      </c>
      <c r="N149" s="496">
        <f t="shared" ref="N149:N164" si="53">M149</f>
        <v>0.50306715830618653</v>
      </c>
      <c r="O149" s="500"/>
      <c r="P149" s="496"/>
      <c r="Q149" s="500"/>
      <c r="R149" s="496">
        <f t="shared" ref="R149:R164" si="54">N149+O149-P149-Q149</f>
        <v>0.50306715830618653</v>
      </c>
      <c r="S149" s="496">
        <f t="shared" ref="S149:S164" si="55">R149</f>
        <v>0.50306715830618653</v>
      </c>
      <c r="T149" s="500"/>
      <c r="U149" s="496"/>
      <c r="V149" s="500"/>
      <c r="W149" s="496">
        <f t="shared" ref="W149:W164" si="56">S149+T149-U149-V149</f>
        <v>0.50306715830618653</v>
      </c>
    </row>
    <row r="150" spans="2:23" x14ac:dyDescent="0.3">
      <c r="B150" s="96">
        <f t="shared" ref="B150:B164" si="57">B149+1</f>
        <v>3</v>
      </c>
      <c r="C150" s="633" t="s">
        <v>862</v>
      </c>
      <c r="D150" s="483">
        <f t="shared" si="49"/>
        <v>0</v>
      </c>
      <c r="E150" s="483">
        <f t="shared" si="49"/>
        <v>0</v>
      </c>
      <c r="F150" s="483">
        <f t="shared" si="49"/>
        <v>0</v>
      </c>
      <c r="G150" s="483">
        <f t="shared" si="49"/>
        <v>0</v>
      </c>
      <c r="H150" s="485">
        <f t="shared" si="50"/>
        <v>0</v>
      </c>
      <c r="I150" s="496">
        <f t="shared" si="51"/>
        <v>0</v>
      </c>
      <c r="J150" s="500"/>
      <c r="K150" s="496"/>
      <c r="L150" s="500"/>
      <c r="M150" s="496">
        <f t="shared" si="52"/>
        <v>0</v>
      </c>
      <c r="N150" s="496">
        <f t="shared" si="53"/>
        <v>0</v>
      </c>
      <c r="O150" s="500"/>
      <c r="P150" s="496"/>
      <c r="Q150" s="500"/>
      <c r="R150" s="496">
        <f t="shared" si="54"/>
        <v>0</v>
      </c>
      <c r="S150" s="496">
        <f t="shared" si="55"/>
        <v>0</v>
      </c>
      <c r="T150" s="500"/>
      <c r="U150" s="496"/>
      <c r="V150" s="500"/>
      <c r="W150" s="496">
        <f t="shared" si="56"/>
        <v>0</v>
      </c>
    </row>
    <row r="151" spans="2:23" x14ac:dyDescent="0.3">
      <c r="B151" s="96">
        <f t="shared" si="57"/>
        <v>4</v>
      </c>
      <c r="C151" s="633" t="s">
        <v>863</v>
      </c>
      <c r="D151" s="483">
        <f t="shared" si="49"/>
        <v>0</v>
      </c>
      <c r="E151" s="483">
        <f t="shared" si="49"/>
        <v>0</v>
      </c>
      <c r="F151" s="483">
        <f t="shared" si="49"/>
        <v>0</v>
      </c>
      <c r="G151" s="483">
        <f t="shared" si="49"/>
        <v>0</v>
      </c>
      <c r="H151" s="485">
        <f t="shared" si="50"/>
        <v>0</v>
      </c>
      <c r="I151" s="496">
        <f t="shared" si="51"/>
        <v>0</v>
      </c>
      <c r="J151" s="500"/>
      <c r="K151" s="496"/>
      <c r="L151" s="500"/>
      <c r="M151" s="496">
        <f t="shared" si="52"/>
        <v>0</v>
      </c>
      <c r="N151" s="496">
        <f t="shared" si="53"/>
        <v>0</v>
      </c>
      <c r="O151" s="500"/>
      <c r="P151" s="496"/>
      <c r="Q151" s="500"/>
      <c r="R151" s="496">
        <f t="shared" si="54"/>
        <v>0</v>
      </c>
      <c r="S151" s="496">
        <f t="shared" si="55"/>
        <v>0</v>
      </c>
      <c r="T151" s="500"/>
      <c r="U151" s="496"/>
      <c r="V151" s="500"/>
      <c r="W151" s="496">
        <f t="shared" si="56"/>
        <v>0</v>
      </c>
    </row>
    <row r="152" spans="2:23" x14ac:dyDescent="0.3">
      <c r="B152" s="96">
        <f t="shared" si="57"/>
        <v>5</v>
      </c>
      <c r="C152" s="633" t="s">
        <v>864</v>
      </c>
      <c r="D152" s="483">
        <f t="shared" si="49"/>
        <v>7.1070824686146603E-2</v>
      </c>
      <c r="E152" s="483">
        <f t="shared" si="49"/>
        <v>-3.2885415768811213E-3</v>
      </c>
      <c r="F152" s="483">
        <f t="shared" si="49"/>
        <v>0</v>
      </c>
      <c r="G152" s="483">
        <f t="shared" si="49"/>
        <v>0</v>
      </c>
      <c r="H152" s="485">
        <f t="shared" si="50"/>
        <v>6.7782283109265484E-2</v>
      </c>
      <c r="I152" s="496">
        <f t="shared" si="51"/>
        <v>6.7782283109265484E-2</v>
      </c>
      <c r="J152" s="500"/>
      <c r="K152" s="496"/>
      <c r="L152" s="500"/>
      <c r="M152" s="496">
        <f t="shared" si="52"/>
        <v>6.7782283109265484E-2</v>
      </c>
      <c r="N152" s="496">
        <f t="shared" si="53"/>
        <v>6.7782283109265484E-2</v>
      </c>
      <c r="O152" s="500"/>
      <c r="P152" s="496"/>
      <c r="Q152" s="500"/>
      <c r="R152" s="496">
        <f t="shared" si="54"/>
        <v>6.7782283109265484E-2</v>
      </c>
      <c r="S152" s="496">
        <f t="shared" si="55"/>
        <v>6.7782283109265484E-2</v>
      </c>
      <c r="T152" s="500"/>
      <c r="U152" s="496"/>
      <c r="V152" s="500"/>
      <c r="W152" s="496">
        <f t="shared" si="56"/>
        <v>6.7782283109265484E-2</v>
      </c>
    </row>
    <row r="153" spans="2:23" x14ac:dyDescent="0.3">
      <c r="B153" s="96">
        <f t="shared" si="57"/>
        <v>6</v>
      </c>
      <c r="C153" s="633" t="s">
        <v>254</v>
      </c>
      <c r="D153" s="483">
        <f t="shared" si="49"/>
        <v>3.4736461420570865</v>
      </c>
      <c r="E153" s="483">
        <f t="shared" si="49"/>
        <v>-0.24906533083080254</v>
      </c>
      <c r="F153" s="483">
        <f t="shared" si="49"/>
        <v>0</v>
      </c>
      <c r="G153" s="483">
        <f t="shared" si="49"/>
        <v>0</v>
      </c>
      <c r="H153" s="485">
        <f t="shared" si="50"/>
        <v>3.2245808112262839</v>
      </c>
      <c r="I153" s="496">
        <f t="shared" si="51"/>
        <v>3.2245808112262839</v>
      </c>
      <c r="J153" s="500"/>
      <c r="K153" s="496"/>
      <c r="L153" s="500"/>
      <c r="M153" s="496">
        <f t="shared" si="52"/>
        <v>3.2245808112262839</v>
      </c>
      <c r="N153" s="496">
        <f t="shared" si="53"/>
        <v>3.2245808112262839</v>
      </c>
      <c r="O153" s="500"/>
      <c r="P153" s="496"/>
      <c r="Q153" s="500"/>
      <c r="R153" s="496">
        <f t="shared" si="54"/>
        <v>3.2245808112262839</v>
      </c>
      <c r="S153" s="496">
        <f t="shared" si="55"/>
        <v>3.2245808112262839</v>
      </c>
      <c r="T153" s="500"/>
      <c r="U153" s="496"/>
      <c r="V153" s="500"/>
      <c r="W153" s="496">
        <f t="shared" si="56"/>
        <v>3.2245808112262839</v>
      </c>
    </row>
    <row r="154" spans="2:23" x14ac:dyDescent="0.3">
      <c r="B154" s="96">
        <f t="shared" si="57"/>
        <v>7</v>
      </c>
      <c r="C154" s="633" t="s">
        <v>865</v>
      </c>
      <c r="D154" s="483">
        <f t="shared" si="49"/>
        <v>8.2823399999999991E-2</v>
      </c>
      <c r="E154" s="483">
        <f t="shared" si="49"/>
        <v>-2.7105839999999999E-2</v>
      </c>
      <c r="F154" s="483">
        <f t="shared" si="49"/>
        <v>0</v>
      </c>
      <c r="G154" s="483">
        <f t="shared" si="49"/>
        <v>0</v>
      </c>
      <c r="H154" s="485">
        <f t="shared" si="50"/>
        <v>5.5717559999999992E-2</v>
      </c>
      <c r="I154" s="496">
        <f t="shared" si="51"/>
        <v>5.5717559999999992E-2</v>
      </c>
      <c r="J154" s="500"/>
      <c r="K154" s="496"/>
      <c r="L154" s="500"/>
      <c r="M154" s="496">
        <f t="shared" si="52"/>
        <v>5.5717559999999992E-2</v>
      </c>
      <c r="N154" s="496">
        <f t="shared" si="53"/>
        <v>5.5717559999999992E-2</v>
      </c>
      <c r="O154" s="500"/>
      <c r="P154" s="496"/>
      <c r="Q154" s="500"/>
      <c r="R154" s="496">
        <f t="shared" si="54"/>
        <v>5.5717559999999992E-2</v>
      </c>
      <c r="S154" s="496">
        <f t="shared" si="55"/>
        <v>5.5717559999999992E-2</v>
      </c>
      <c r="T154" s="500"/>
      <c r="U154" s="496"/>
      <c r="V154" s="500"/>
      <c r="W154" s="496">
        <f t="shared" si="56"/>
        <v>5.5717559999999992E-2</v>
      </c>
    </row>
    <row r="155" spans="2:23" x14ac:dyDescent="0.3">
      <c r="B155" s="96">
        <f t="shared" si="57"/>
        <v>8</v>
      </c>
      <c r="C155" s="633" t="s">
        <v>866</v>
      </c>
      <c r="D155" s="483">
        <f t="shared" si="49"/>
        <v>0</v>
      </c>
      <c r="E155" s="483">
        <f t="shared" si="49"/>
        <v>0</v>
      </c>
      <c r="F155" s="483">
        <f t="shared" si="49"/>
        <v>0</v>
      </c>
      <c r="G155" s="483">
        <f t="shared" si="49"/>
        <v>0</v>
      </c>
      <c r="H155" s="485">
        <f t="shared" si="50"/>
        <v>0</v>
      </c>
      <c r="I155" s="496">
        <f t="shared" si="51"/>
        <v>0</v>
      </c>
      <c r="J155" s="500"/>
      <c r="K155" s="496"/>
      <c r="L155" s="500"/>
      <c r="M155" s="496">
        <f t="shared" si="52"/>
        <v>0</v>
      </c>
      <c r="N155" s="496">
        <f t="shared" si="53"/>
        <v>0</v>
      </c>
      <c r="O155" s="500"/>
      <c r="P155" s="496"/>
      <c r="Q155" s="500"/>
      <c r="R155" s="496">
        <f t="shared" si="54"/>
        <v>0</v>
      </c>
      <c r="S155" s="496">
        <f t="shared" si="55"/>
        <v>0</v>
      </c>
      <c r="T155" s="500"/>
      <c r="U155" s="496"/>
      <c r="V155" s="500"/>
      <c r="W155" s="496">
        <f t="shared" si="56"/>
        <v>0</v>
      </c>
    </row>
    <row r="156" spans="2:23" x14ac:dyDescent="0.3">
      <c r="B156" s="96">
        <f t="shared" si="57"/>
        <v>9</v>
      </c>
      <c r="C156" s="633" t="s">
        <v>867</v>
      </c>
      <c r="D156" s="483">
        <f t="shared" si="49"/>
        <v>0</v>
      </c>
      <c r="E156" s="483">
        <f t="shared" si="49"/>
        <v>0</v>
      </c>
      <c r="F156" s="483">
        <f t="shared" si="49"/>
        <v>0</v>
      </c>
      <c r="G156" s="483">
        <f t="shared" si="49"/>
        <v>0</v>
      </c>
      <c r="H156" s="485">
        <f t="shared" si="50"/>
        <v>0</v>
      </c>
      <c r="I156" s="496">
        <f t="shared" si="51"/>
        <v>0</v>
      </c>
      <c r="J156" s="500"/>
      <c r="K156" s="496"/>
      <c r="L156" s="500"/>
      <c r="M156" s="496">
        <f t="shared" si="52"/>
        <v>0</v>
      </c>
      <c r="N156" s="496">
        <f t="shared" si="53"/>
        <v>0</v>
      </c>
      <c r="O156" s="500"/>
      <c r="P156" s="496"/>
      <c r="Q156" s="500"/>
      <c r="R156" s="496">
        <f t="shared" si="54"/>
        <v>0</v>
      </c>
      <c r="S156" s="496">
        <f t="shared" si="55"/>
        <v>0</v>
      </c>
      <c r="T156" s="500"/>
      <c r="U156" s="496"/>
      <c r="V156" s="500"/>
      <c r="W156" s="496">
        <f t="shared" si="56"/>
        <v>0</v>
      </c>
    </row>
    <row r="157" spans="2:23" x14ac:dyDescent="0.3">
      <c r="B157" s="96">
        <f t="shared" si="57"/>
        <v>10</v>
      </c>
      <c r="C157" s="633" t="s">
        <v>258</v>
      </c>
      <c r="D157" s="483">
        <f t="shared" si="49"/>
        <v>1.5326224963406493E-2</v>
      </c>
      <c r="E157" s="483">
        <f t="shared" si="49"/>
        <v>0</v>
      </c>
      <c r="F157" s="483">
        <f t="shared" si="49"/>
        <v>0</v>
      </c>
      <c r="G157" s="483">
        <f t="shared" si="49"/>
        <v>0</v>
      </c>
      <c r="H157" s="485">
        <f t="shared" si="50"/>
        <v>1.5326224963406493E-2</v>
      </c>
      <c r="I157" s="496">
        <f t="shared" si="51"/>
        <v>1.5326224963406493E-2</v>
      </c>
      <c r="J157" s="500"/>
      <c r="K157" s="496"/>
      <c r="L157" s="500"/>
      <c r="M157" s="496">
        <f t="shared" si="52"/>
        <v>1.5326224963406493E-2</v>
      </c>
      <c r="N157" s="496">
        <f t="shared" si="53"/>
        <v>1.5326224963406493E-2</v>
      </c>
      <c r="O157" s="500"/>
      <c r="P157" s="496"/>
      <c r="Q157" s="500"/>
      <c r="R157" s="496">
        <f t="shared" si="54"/>
        <v>1.5326224963406493E-2</v>
      </c>
      <c r="S157" s="496">
        <f t="shared" si="55"/>
        <v>1.5326224963406493E-2</v>
      </c>
      <c r="T157" s="500"/>
      <c r="U157" s="496"/>
      <c r="V157" s="500"/>
      <c r="W157" s="496">
        <f t="shared" si="56"/>
        <v>1.5326224963406493E-2</v>
      </c>
    </row>
    <row r="158" spans="2:23" x14ac:dyDescent="0.3">
      <c r="B158" s="96">
        <f t="shared" si="57"/>
        <v>11</v>
      </c>
      <c r="C158" s="633" t="s">
        <v>259</v>
      </c>
      <c r="D158" s="483">
        <f t="shared" si="49"/>
        <v>0.10314099840348584</v>
      </c>
      <c r="E158" s="483">
        <f t="shared" si="49"/>
        <v>-1.7230971071661452E-2</v>
      </c>
      <c r="F158" s="483">
        <f t="shared" si="49"/>
        <v>0</v>
      </c>
      <c r="G158" s="483">
        <f t="shared" si="49"/>
        <v>0</v>
      </c>
      <c r="H158" s="485">
        <f t="shared" si="50"/>
        <v>8.5910027331824387E-2</v>
      </c>
      <c r="I158" s="496">
        <f t="shared" si="51"/>
        <v>8.5910027331824387E-2</v>
      </c>
      <c r="J158" s="500"/>
      <c r="K158" s="496"/>
      <c r="L158" s="500"/>
      <c r="M158" s="496">
        <f t="shared" si="52"/>
        <v>8.5910027331824387E-2</v>
      </c>
      <c r="N158" s="496">
        <f t="shared" si="53"/>
        <v>8.5910027331824387E-2</v>
      </c>
      <c r="O158" s="500"/>
      <c r="P158" s="496"/>
      <c r="Q158" s="500"/>
      <c r="R158" s="496">
        <f t="shared" si="54"/>
        <v>8.5910027331824387E-2</v>
      </c>
      <c r="S158" s="496">
        <f t="shared" si="55"/>
        <v>8.5910027331824387E-2</v>
      </c>
      <c r="T158" s="500"/>
      <c r="U158" s="496"/>
      <c r="V158" s="500"/>
      <c r="W158" s="496">
        <f t="shared" si="56"/>
        <v>8.5910027331824387E-2</v>
      </c>
    </row>
    <row r="159" spans="2:23" x14ac:dyDescent="0.3">
      <c r="B159" s="96">
        <f t="shared" si="57"/>
        <v>12</v>
      </c>
      <c r="C159" s="633" t="s">
        <v>260</v>
      </c>
      <c r="D159" s="483">
        <f t="shared" si="49"/>
        <v>3.4067782905577937E-2</v>
      </c>
      <c r="E159" s="483">
        <f t="shared" si="49"/>
        <v>-4.9310404718210452E-3</v>
      </c>
      <c r="F159" s="483">
        <f t="shared" si="49"/>
        <v>0</v>
      </c>
      <c r="G159" s="483">
        <f t="shared" si="49"/>
        <v>0</v>
      </c>
      <c r="H159" s="485">
        <f t="shared" si="50"/>
        <v>2.9136742433756892E-2</v>
      </c>
      <c r="I159" s="496">
        <f t="shared" si="51"/>
        <v>2.9136742433756892E-2</v>
      </c>
      <c r="J159" s="500"/>
      <c r="K159" s="496"/>
      <c r="L159" s="500"/>
      <c r="M159" s="496">
        <f t="shared" si="52"/>
        <v>2.9136742433756892E-2</v>
      </c>
      <c r="N159" s="496">
        <f t="shared" si="53"/>
        <v>2.9136742433756892E-2</v>
      </c>
      <c r="O159" s="500"/>
      <c r="P159" s="496"/>
      <c r="Q159" s="500"/>
      <c r="R159" s="496">
        <f t="shared" si="54"/>
        <v>2.9136742433756892E-2</v>
      </c>
      <c r="S159" s="496">
        <f t="shared" si="55"/>
        <v>2.9136742433756892E-2</v>
      </c>
      <c r="T159" s="500"/>
      <c r="U159" s="496"/>
      <c r="V159" s="500"/>
      <c r="W159" s="496">
        <f t="shared" si="56"/>
        <v>2.9136742433756892E-2</v>
      </c>
    </row>
    <row r="160" spans="2:23" x14ac:dyDescent="0.3">
      <c r="B160" s="96">
        <f t="shared" si="57"/>
        <v>13</v>
      </c>
      <c r="C160" s="499" t="s">
        <v>875</v>
      </c>
      <c r="D160" s="483">
        <f t="shared" si="49"/>
        <v>0</v>
      </c>
      <c r="E160" s="483">
        <f t="shared" si="49"/>
        <v>0</v>
      </c>
      <c r="F160" s="483">
        <f t="shared" si="49"/>
        <v>0</v>
      </c>
      <c r="G160" s="483">
        <f t="shared" si="49"/>
        <v>0</v>
      </c>
      <c r="H160" s="485">
        <f t="shared" si="50"/>
        <v>0</v>
      </c>
      <c r="I160" s="496">
        <f t="shared" si="51"/>
        <v>0</v>
      </c>
      <c r="J160" s="500"/>
      <c r="K160" s="496"/>
      <c r="L160" s="500"/>
      <c r="M160" s="496">
        <f t="shared" si="52"/>
        <v>0</v>
      </c>
      <c r="N160" s="496">
        <f t="shared" si="53"/>
        <v>0</v>
      </c>
      <c r="O160" s="500"/>
      <c r="P160" s="496"/>
      <c r="Q160" s="500"/>
      <c r="R160" s="496">
        <f t="shared" si="54"/>
        <v>0</v>
      </c>
      <c r="S160" s="496">
        <f t="shared" si="55"/>
        <v>0</v>
      </c>
      <c r="T160" s="500"/>
      <c r="U160" s="496"/>
      <c r="V160" s="500"/>
      <c r="W160" s="496">
        <f t="shared" si="56"/>
        <v>0</v>
      </c>
    </row>
    <row r="161" spans="2:23" x14ac:dyDescent="0.3">
      <c r="B161" s="96">
        <f t="shared" si="57"/>
        <v>14</v>
      </c>
      <c r="C161" s="499" t="s">
        <v>876</v>
      </c>
      <c r="D161" s="483">
        <f t="shared" si="49"/>
        <v>0</v>
      </c>
      <c r="E161" s="483">
        <f t="shared" si="49"/>
        <v>0</v>
      </c>
      <c r="F161" s="483">
        <f t="shared" si="49"/>
        <v>0</v>
      </c>
      <c r="G161" s="483">
        <f t="shared" si="49"/>
        <v>0</v>
      </c>
      <c r="H161" s="485">
        <f t="shared" si="50"/>
        <v>0</v>
      </c>
      <c r="I161" s="496">
        <f t="shared" si="51"/>
        <v>0</v>
      </c>
      <c r="J161" s="500"/>
      <c r="K161" s="496"/>
      <c r="L161" s="500"/>
      <c r="M161" s="496">
        <f t="shared" si="52"/>
        <v>0</v>
      </c>
      <c r="N161" s="496">
        <f t="shared" si="53"/>
        <v>0</v>
      </c>
      <c r="O161" s="500"/>
      <c r="P161" s="496"/>
      <c r="Q161" s="500"/>
      <c r="R161" s="496">
        <f t="shared" si="54"/>
        <v>0</v>
      </c>
      <c r="S161" s="496">
        <f t="shared" si="55"/>
        <v>0</v>
      </c>
      <c r="T161" s="500"/>
      <c r="U161" s="496"/>
      <c r="V161" s="500"/>
      <c r="W161" s="496">
        <f t="shared" si="56"/>
        <v>0</v>
      </c>
    </row>
    <row r="162" spans="2:23" x14ac:dyDescent="0.3">
      <c r="B162" s="96">
        <f t="shared" si="57"/>
        <v>15</v>
      </c>
      <c r="C162" s="499" t="s">
        <v>877</v>
      </c>
      <c r="D162" s="483">
        <f t="shared" si="49"/>
        <v>0</v>
      </c>
      <c r="E162" s="483">
        <f t="shared" si="49"/>
        <v>0</v>
      </c>
      <c r="F162" s="483">
        <f t="shared" si="49"/>
        <v>0</v>
      </c>
      <c r="G162" s="483">
        <f t="shared" si="49"/>
        <v>0</v>
      </c>
      <c r="H162" s="485">
        <f t="shared" si="50"/>
        <v>0</v>
      </c>
      <c r="I162" s="496">
        <f t="shared" si="51"/>
        <v>0</v>
      </c>
      <c r="J162" s="500"/>
      <c r="K162" s="496"/>
      <c r="L162" s="500"/>
      <c r="M162" s="496">
        <f t="shared" si="52"/>
        <v>0</v>
      </c>
      <c r="N162" s="496">
        <f t="shared" si="53"/>
        <v>0</v>
      </c>
      <c r="O162" s="500"/>
      <c r="P162" s="496"/>
      <c r="Q162" s="500"/>
      <c r="R162" s="496">
        <f t="shared" si="54"/>
        <v>0</v>
      </c>
      <c r="S162" s="496">
        <f t="shared" si="55"/>
        <v>0</v>
      </c>
      <c r="T162" s="500"/>
      <c r="U162" s="496"/>
      <c r="V162" s="500"/>
      <c r="W162" s="496">
        <f t="shared" si="56"/>
        <v>0</v>
      </c>
    </row>
    <row r="163" spans="2:23" x14ac:dyDescent="0.3">
      <c r="B163" s="96">
        <f t="shared" si="57"/>
        <v>16</v>
      </c>
      <c r="C163" s="499" t="s">
        <v>868</v>
      </c>
      <c r="D163" s="483">
        <f t="shared" si="49"/>
        <v>0</v>
      </c>
      <c r="E163" s="483">
        <f t="shared" si="49"/>
        <v>0</v>
      </c>
      <c r="F163" s="483">
        <f t="shared" si="49"/>
        <v>0</v>
      </c>
      <c r="G163" s="483">
        <f t="shared" si="49"/>
        <v>0</v>
      </c>
      <c r="H163" s="485">
        <f t="shared" si="50"/>
        <v>0</v>
      </c>
      <c r="I163" s="496">
        <f t="shared" si="51"/>
        <v>0</v>
      </c>
      <c r="J163" s="500"/>
      <c r="K163" s="496"/>
      <c r="L163" s="500"/>
      <c r="M163" s="496">
        <f t="shared" si="52"/>
        <v>0</v>
      </c>
      <c r="N163" s="496">
        <f t="shared" si="53"/>
        <v>0</v>
      </c>
      <c r="O163" s="500"/>
      <c r="P163" s="496"/>
      <c r="Q163" s="500"/>
      <c r="R163" s="496">
        <f t="shared" si="54"/>
        <v>0</v>
      </c>
      <c r="S163" s="496">
        <f t="shared" si="55"/>
        <v>0</v>
      </c>
      <c r="T163" s="500"/>
      <c r="U163" s="496"/>
      <c r="V163" s="500"/>
      <c r="W163" s="496">
        <f t="shared" si="56"/>
        <v>0</v>
      </c>
    </row>
    <row r="164" spans="2:23" x14ac:dyDescent="0.3">
      <c r="B164" s="96">
        <f t="shared" si="57"/>
        <v>17</v>
      </c>
      <c r="C164" s="499" t="s">
        <v>878</v>
      </c>
      <c r="D164" s="483">
        <f t="shared" ref="D164:G164" si="58">D56-D111</f>
        <v>-0.49154950965950256</v>
      </c>
      <c r="E164" s="483">
        <f t="shared" si="58"/>
        <v>0</v>
      </c>
      <c r="F164" s="483">
        <f t="shared" si="58"/>
        <v>0</v>
      </c>
      <c r="G164" s="483">
        <f t="shared" si="58"/>
        <v>0</v>
      </c>
      <c r="H164" s="485">
        <f t="shared" si="50"/>
        <v>-0.49154950965950256</v>
      </c>
      <c r="I164" s="496">
        <f t="shared" si="51"/>
        <v>-0.49154950965950256</v>
      </c>
      <c r="J164" s="500"/>
      <c r="K164" s="496"/>
      <c r="L164" s="500"/>
      <c r="M164" s="496">
        <f t="shared" si="52"/>
        <v>-0.49154950965950256</v>
      </c>
      <c r="N164" s="496">
        <f t="shared" si="53"/>
        <v>-0.49154950965950256</v>
      </c>
      <c r="O164" s="500"/>
      <c r="P164" s="496"/>
      <c r="Q164" s="500"/>
      <c r="R164" s="496">
        <f t="shared" si="54"/>
        <v>-0.49154950965950256</v>
      </c>
      <c r="S164" s="496">
        <f t="shared" si="55"/>
        <v>-0.49154950965950256</v>
      </c>
      <c r="T164" s="500"/>
      <c r="U164" s="496"/>
      <c r="V164" s="500"/>
      <c r="W164" s="496">
        <f t="shared" si="56"/>
        <v>-0.49154950965950256</v>
      </c>
    </row>
    <row r="165" spans="2:23" ht="16" x14ac:dyDescent="0.3">
      <c r="B165" s="84"/>
      <c r="C165" s="99" t="s">
        <v>271</v>
      </c>
      <c r="D165" s="487">
        <f>SUM(D148:D163)</f>
        <v>4.3134619432295658</v>
      </c>
      <c r="E165" s="487">
        <f>SUM(E148:E163)</f>
        <v>-0.33194113585884255</v>
      </c>
      <c r="F165" s="487">
        <f>SUM(F148:F163)</f>
        <v>0</v>
      </c>
      <c r="G165" s="487">
        <f>SUM(G148:G163)</f>
        <v>0</v>
      </c>
      <c r="H165" s="487">
        <f>SUM(H148:H163)</f>
        <v>3.9815208073707242</v>
      </c>
      <c r="I165" s="487">
        <f t="shared" ref="I165:W165" si="59">SUM(I148:I164)</f>
        <v>3.4899712977112216</v>
      </c>
      <c r="J165" s="487">
        <f t="shared" si="59"/>
        <v>0</v>
      </c>
      <c r="K165" s="487">
        <f t="shared" si="59"/>
        <v>0</v>
      </c>
      <c r="L165" s="487">
        <f t="shared" si="59"/>
        <v>0</v>
      </c>
      <c r="M165" s="487">
        <f t="shared" si="59"/>
        <v>3.4899712977112216</v>
      </c>
      <c r="N165" s="487">
        <f t="shared" si="59"/>
        <v>3.4899712977112216</v>
      </c>
      <c r="O165" s="487">
        <f t="shared" si="59"/>
        <v>0</v>
      </c>
      <c r="P165" s="487">
        <f t="shared" si="59"/>
        <v>0</v>
      </c>
      <c r="Q165" s="487">
        <f t="shared" si="59"/>
        <v>0</v>
      </c>
      <c r="R165" s="487">
        <f t="shared" si="59"/>
        <v>3.4899712977112216</v>
      </c>
      <c r="S165" s="487">
        <f t="shared" si="59"/>
        <v>3.4899712977112216</v>
      </c>
      <c r="T165" s="487">
        <f t="shared" si="59"/>
        <v>0</v>
      </c>
      <c r="U165" s="487">
        <f t="shared" si="59"/>
        <v>0</v>
      </c>
      <c r="V165" s="487">
        <f t="shared" si="59"/>
        <v>0</v>
      </c>
      <c r="W165" s="487">
        <f t="shared" si="59"/>
        <v>3.4899712977112216</v>
      </c>
    </row>
    <row r="166" spans="2:23" x14ac:dyDescent="0.3">
      <c r="B166" s="307"/>
      <c r="C166" s="77"/>
      <c r="D166" s="77"/>
      <c r="E166" s="77"/>
      <c r="F166" s="77"/>
    </row>
  </sheetData>
  <mergeCells count="61">
    <mergeCell ref="S144:W144"/>
    <mergeCell ref="D145:H145"/>
    <mergeCell ref="I145:M145"/>
    <mergeCell ref="N145:R145"/>
    <mergeCell ref="S145:W145"/>
    <mergeCell ref="S118:W118"/>
    <mergeCell ref="D119:H119"/>
    <mergeCell ref="I119:M119"/>
    <mergeCell ref="N119:R119"/>
    <mergeCell ref="S119:W119"/>
    <mergeCell ref="B144:B146"/>
    <mergeCell ref="C144:C146"/>
    <mergeCell ref="D144:H144"/>
    <mergeCell ref="I144:M144"/>
    <mergeCell ref="N144:R144"/>
    <mergeCell ref="S91:W91"/>
    <mergeCell ref="D92:H92"/>
    <mergeCell ref="I92:M92"/>
    <mergeCell ref="N92:R92"/>
    <mergeCell ref="S92:W92"/>
    <mergeCell ref="B118:B120"/>
    <mergeCell ref="C118:C120"/>
    <mergeCell ref="D118:H118"/>
    <mergeCell ref="I118:M118"/>
    <mergeCell ref="N118:R118"/>
    <mergeCell ref="S64:W64"/>
    <mergeCell ref="D65:H65"/>
    <mergeCell ref="I65:M65"/>
    <mergeCell ref="N65:R65"/>
    <mergeCell ref="S65:W65"/>
    <mergeCell ref="B91:B93"/>
    <mergeCell ref="C91:C93"/>
    <mergeCell ref="D91:H91"/>
    <mergeCell ref="I91:M91"/>
    <mergeCell ref="N91:R91"/>
    <mergeCell ref="S36:W36"/>
    <mergeCell ref="D37:H37"/>
    <mergeCell ref="I37:M37"/>
    <mergeCell ref="N37:R37"/>
    <mergeCell ref="S37:W37"/>
    <mergeCell ref="N36:R36"/>
    <mergeCell ref="B64:B66"/>
    <mergeCell ref="C64:C66"/>
    <mergeCell ref="D64:H64"/>
    <mergeCell ref="I64:M64"/>
    <mergeCell ref="N64:R64"/>
    <mergeCell ref="B33:G33"/>
    <mergeCell ref="B36:B38"/>
    <mergeCell ref="C36:C38"/>
    <mergeCell ref="D36:H36"/>
    <mergeCell ref="I36:M36"/>
    <mergeCell ref="B10:B12"/>
    <mergeCell ref="C10:C12"/>
    <mergeCell ref="D10:H10"/>
    <mergeCell ref="I10:M10"/>
    <mergeCell ref="N10:R10"/>
    <mergeCell ref="S10:W10"/>
    <mergeCell ref="D11:H11"/>
    <mergeCell ref="I11:M11"/>
    <mergeCell ref="N11:R11"/>
    <mergeCell ref="S11:W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166"/>
  <sheetViews>
    <sheetView showGridLines="0" view="pageBreakPreview" topLeftCell="D6" zoomScale="60" zoomScaleNormal="68" workbookViewId="0">
      <selection activeCell="O19" sqref="O19"/>
    </sheetView>
  </sheetViews>
  <sheetFormatPr defaultColWidth="9.36328125" defaultRowHeight="14" x14ac:dyDescent="0.3"/>
  <cols>
    <col min="1" max="1" width="7" style="5" bestFit="1" customWidth="1"/>
    <col min="2" max="2" width="6.36328125" style="5" customWidth="1"/>
    <col min="3" max="3" width="36.36328125" style="5" customWidth="1"/>
    <col min="4" max="7" width="18.36328125" style="5" customWidth="1"/>
    <col min="8" max="8" width="24.54296875" style="5" bestFit="1" customWidth="1"/>
    <col min="9" max="12" width="18.36328125" style="5" customWidth="1"/>
    <col min="13" max="13" width="23.453125" style="5" bestFit="1" customWidth="1"/>
    <col min="14" max="17" width="18.36328125" style="5" customWidth="1"/>
    <col min="18" max="18" width="23.36328125" style="5" bestFit="1" customWidth="1"/>
    <col min="19" max="22" width="18.6328125" style="5" customWidth="1"/>
    <col min="23" max="23" width="21.1796875" style="5" customWidth="1"/>
    <col min="24" max="24" width="13.6328125" style="5" bestFit="1" customWidth="1"/>
    <col min="25" max="25" width="13.453125" style="5" bestFit="1" customWidth="1"/>
    <col min="26" max="26" width="13.81640625" style="5" bestFit="1" customWidth="1"/>
    <col min="27" max="27" width="15.36328125" style="5" bestFit="1" customWidth="1"/>
    <col min="28" max="28" width="22.81640625" style="5" customWidth="1"/>
    <col min="29" max="16384" width="9.36328125" style="5"/>
  </cols>
  <sheetData>
    <row r="1" spans="1:23" x14ac:dyDescent="0.3">
      <c r="B1" s="52"/>
    </row>
    <row r="2" spans="1:23" x14ac:dyDescent="0.3">
      <c r="B2" s="52"/>
    </row>
    <row r="3" spans="1:23" x14ac:dyDescent="0.3">
      <c r="B3" s="52"/>
    </row>
    <row r="4" spans="1:23" x14ac:dyDescent="0.3">
      <c r="B4" s="18"/>
      <c r="I4" s="17"/>
      <c r="J4" s="17"/>
      <c r="K4" s="138" t="str">
        <f>Index!B2</f>
        <v xml:space="preserve">      Maharashtra State Power Generation Company Ltd.</v>
      </c>
      <c r="L4" s="269"/>
      <c r="M4" s="17"/>
      <c r="N4" s="17"/>
      <c r="O4" s="17"/>
      <c r="P4" s="17"/>
      <c r="Q4" s="17"/>
      <c r="R4" s="17"/>
    </row>
    <row r="5" spans="1:23" x14ac:dyDescent="0.3">
      <c r="B5" s="18"/>
      <c r="I5" s="62"/>
      <c r="J5" s="62"/>
      <c r="K5" s="388" t="str">
        <f>Index!B3</f>
        <v>MYT Petition Formats for Bhira</v>
      </c>
      <c r="L5" s="269"/>
      <c r="M5" s="62"/>
      <c r="N5" s="62"/>
      <c r="O5" s="62"/>
      <c r="P5" s="62"/>
      <c r="Q5" s="62"/>
      <c r="R5" s="62"/>
    </row>
    <row r="6" spans="1:23" x14ac:dyDescent="0.3">
      <c r="B6" s="17"/>
      <c r="I6" s="63"/>
      <c r="J6" s="64"/>
      <c r="K6" s="69" t="s">
        <v>264</v>
      </c>
      <c r="L6" s="69"/>
      <c r="M6" s="64"/>
      <c r="N6" s="18"/>
      <c r="O6" s="17"/>
      <c r="P6" s="17"/>
      <c r="Q6" s="17"/>
      <c r="R6" s="17"/>
    </row>
    <row r="7" spans="1:23" x14ac:dyDescent="0.3">
      <c r="C7" s="18"/>
      <c r="D7" s="18"/>
      <c r="E7" s="18"/>
      <c r="F7" s="18"/>
      <c r="G7" s="18"/>
      <c r="H7" s="18"/>
      <c r="J7" s="6"/>
      <c r="M7" s="6"/>
      <c r="N7" s="6"/>
    </row>
    <row r="8" spans="1:23" x14ac:dyDescent="0.3">
      <c r="A8" s="5" t="s">
        <v>265</v>
      </c>
      <c r="B8" s="293" t="s">
        <v>266</v>
      </c>
      <c r="C8" s="293"/>
      <c r="D8" s="293"/>
      <c r="E8" s="293"/>
      <c r="F8" s="293"/>
      <c r="G8" s="293"/>
      <c r="H8" s="293"/>
      <c r="I8" s="1"/>
      <c r="J8" s="42"/>
      <c r="K8" s="1"/>
      <c r="L8" s="1"/>
      <c r="M8" s="42"/>
      <c r="N8" s="42"/>
      <c r="O8" s="1"/>
      <c r="P8" s="1"/>
      <c r="Q8" s="1"/>
      <c r="R8" s="289"/>
    </row>
    <row r="9" spans="1:23" x14ac:dyDescent="0.3">
      <c r="B9" s="296"/>
      <c r="C9" s="8"/>
      <c r="D9" s="8"/>
      <c r="E9" s="8"/>
      <c r="F9" s="8"/>
      <c r="G9" s="8"/>
      <c r="H9" s="8"/>
      <c r="I9" s="1"/>
      <c r="J9" s="42"/>
      <c r="K9" s="1"/>
      <c r="L9" s="1"/>
      <c r="M9" s="42"/>
      <c r="N9" s="42"/>
      <c r="O9" s="1"/>
      <c r="P9" s="1"/>
      <c r="Q9" s="1"/>
      <c r="R9" s="297" t="s">
        <v>10</v>
      </c>
    </row>
    <row r="10" spans="1:23" ht="15.75" customHeight="1" x14ac:dyDescent="0.3">
      <c r="B10" s="1301" t="s">
        <v>343</v>
      </c>
      <c r="C10" s="1301" t="s">
        <v>37</v>
      </c>
      <c r="D10" s="1417" t="s">
        <v>519</v>
      </c>
      <c r="E10" s="1418"/>
      <c r="F10" s="1418"/>
      <c r="G10" s="1418"/>
      <c r="H10" s="1419"/>
      <c r="I10" s="1411" t="s">
        <v>520</v>
      </c>
      <c r="J10" s="1411"/>
      <c r="K10" s="1411"/>
      <c r="L10" s="1411"/>
      <c r="M10" s="1411"/>
      <c r="N10" s="1301" t="s">
        <v>521</v>
      </c>
      <c r="O10" s="1301"/>
      <c r="P10" s="1301"/>
      <c r="Q10" s="1301"/>
      <c r="R10" s="1301"/>
      <c r="S10" s="1408" t="s">
        <v>934</v>
      </c>
      <c r="T10" s="1408"/>
      <c r="U10" s="1408"/>
      <c r="V10" s="1408"/>
      <c r="W10" s="1408"/>
    </row>
    <row r="11" spans="1:23" ht="15.75" customHeight="1" x14ac:dyDescent="0.3">
      <c r="B11" s="1301"/>
      <c r="C11" s="1301"/>
      <c r="D11" s="1420" t="s">
        <v>7</v>
      </c>
      <c r="E11" s="1421"/>
      <c r="F11" s="1421"/>
      <c r="G11" s="1421"/>
      <c r="H11" s="1422"/>
      <c r="I11" s="1409" t="s">
        <v>7</v>
      </c>
      <c r="J11" s="1410"/>
      <c r="K11" s="1410"/>
      <c r="L11" s="1410"/>
      <c r="M11" s="1410"/>
      <c r="N11" s="1409" t="s">
        <v>12</v>
      </c>
      <c r="O11" s="1410"/>
      <c r="P11" s="1410"/>
      <c r="Q11" s="1410"/>
      <c r="R11" s="1410"/>
      <c r="S11" s="1409" t="s">
        <v>21</v>
      </c>
      <c r="T11" s="1410"/>
      <c r="U11" s="1410"/>
      <c r="V11" s="1410"/>
      <c r="W11" s="1410"/>
    </row>
    <row r="12" spans="1:23" s="34" customFormat="1" ht="42" x14ac:dyDescent="0.3">
      <c r="B12" s="1301"/>
      <c r="C12" s="1301"/>
      <c r="D12" s="292" t="s">
        <v>267</v>
      </c>
      <c r="E12" s="292" t="s">
        <v>268</v>
      </c>
      <c r="F12" s="292" t="s">
        <v>269</v>
      </c>
      <c r="G12" s="292" t="s">
        <v>601</v>
      </c>
      <c r="H12" s="292" t="s">
        <v>270</v>
      </c>
      <c r="I12" s="292" t="s">
        <v>267</v>
      </c>
      <c r="J12" s="292" t="s">
        <v>268</v>
      </c>
      <c r="K12" s="292" t="s">
        <v>269</v>
      </c>
      <c r="L12" s="292" t="s">
        <v>601</v>
      </c>
      <c r="M12" s="292" t="s">
        <v>270</v>
      </c>
      <c r="N12" s="292" t="s">
        <v>267</v>
      </c>
      <c r="O12" s="292" t="s">
        <v>268</v>
      </c>
      <c r="P12" s="292" t="s">
        <v>269</v>
      </c>
      <c r="Q12" s="292" t="s">
        <v>601</v>
      </c>
      <c r="R12" s="292" t="s">
        <v>270</v>
      </c>
      <c r="S12" s="301" t="s">
        <v>267</v>
      </c>
      <c r="T12" s="301" t="s">
        <v>268</v>
      </c>
      <c r="U12" s="301" t="s">
        <v>269</v>
      </c>
      <c r="V12" s="292" t="s">
        <v>601</v>
      </c>
      <c r="W12" s="301" t="s">
        <v>270</v>
      </c>
    </row>
    <row r="13" spans="1:23" s="35" customFormat="1" x14ac:dyDescent="0.25">
      <c r="B13" s="298"/>
      <c r="C13" s="298"/>
      <c r="D13" s="298" t="s">
        <v>81</v>
      </c>
      <c r="E13" s="298" t="s">
        <v>82</v>
      </c>
      <c r="F13" s="298" t="s">
        <v>472</v>
      </c>
      <c r="G13" s="298" t="s">
        <v>397</v>
      </c>
      <c r="H13" s="298" t="s">
        <v>602</v>
      </c>
      <c r="I13" s="298" t="s">
        <v>414</v>
      </c>
      <c r="J13" s="298" t="s">
        <v>522</v>
      </c>
      <c r="K13" s="298" t="s">
        <v>415</v>
      </c>
      <c r="L13" s="298" t="s">
        <v>416</v>
      </c>
      <c r="M13" s="298" t="s">
        <v>669</v>
      </c>
      <c r="N13" s="298" t="s">
        <v>603</v>
      </c>
      <c r="O13" s="298" t="s">
        <v>670</v>
      </c>
      <c r="P13" s="298" t="s">
        <v>604</v>
      </c>
      <c r="Q13" s="298" t="s">
        <v>605</v>
      </c>
      <c r="R13" s="298" t="s">
        <v>671</v>
      </c>
      <c r="S13" s="298" t="s">
        <v>609</v>
      </c>
      <c r="T13" s="298" t="s">
        <v>610</v>
      </c>
      <c r="U13" s="298" t="s">
        <v>611</v>
      </c>
      <c r="V13" s="298" t="s">
        <v>673</v>
      </c>
      <c r="W13" s="298" t="s">
        <v>674</v>
      </c>
    </row>
    <row r="14" spans="1:23" s="6" customFormat="1" x14ac:dyDescent="0.3">
      <c r="B14" s="96">
        <v>1</v>
      </c>
      <c r="C14" s="299" t="s">
        <v>861</v>
      </c>
      <c r="D14" s="500">
        <v>0</v>
      </c>
      <c r="E14" s="500">
        <v>0</v>
      </c>
      <c r="F14" s="500">
        <v>0</v>
      </c>
      <c r="G14" s="500"/>
      <c r="H14" s="500">
        <f>D14+E14+F14-G14</f>
        <v>0</v>
      </c>
      <c r="I14" s="496">
        <f>H14</f>
        <v>0</v>
      </c>
      <c r="J14" s="500">
        <v>0</v>
      </c>
      <c r="K14" s="500">
        <v>0</v>
      </c>
      <c r="L14" s="500"/>
      <c r="M14" s="496">
        <f>I14+J14-K14-L14</f>
        <v>0</v>
      </c>
      <c r="N14" s="496">
        <f>M1477</f>
        <v>0</v>
      </c>
      <c r="O14" s="500">
        <v>0</v>
      </c>
      <c r="P14" s="500">
        <v>0</v>
      </c>
      <c r="Q14" s="500"/>
      <c r="R14" s="496">
        <f>N14+O14-P14-Q14</f>
        <v>0</v>
      </c>
      <c r="S14" s="500">
        <f t="shared" ref="S14:S30" si="0">R14</f>
        <v>0</v>
      </c>
      <c r="T14" s="500">
        <v>0</v>
      </c>
      <c r="U14" s="496">
        <v>0</v>
      </c>
      <c r="V14" s="500"/>
      <c r="W14" s="500">
        <f>S14+T14-U14-V14</f>
        <v>0</v>
      </c>
    </row>
    <row r="15" spans="1:23" s="6" customFormat="1" x14ac:dyDescent="0.3">
      <c r="B15" s="96">
        <f>B14+1</f>
        <v>2</v>
      </c>
      <c r="C15" s="299" t="s">
        <v>255</v>
      </c>
      <c r="D15" s="500">
        <v>0.90776682358312599</v>
      </c>
      <c r="E15" s="500">
        <v>0</v>
      </c>
      <c r="F15" s="500">
        <v>0</v>
      </c>
      <c r="G15" s="500"/>
      <c r="H15" s="500">
        <f t="shared" ref="H15:H30" si="1">D15+E15+F15-G15</f>
        <v>0.90776682358312599</v>
      </c>
      <c r="I15" s="496">
        <f t="shared" ref="I15:I30" si="2">H15</f>
        <v>0.90776682358312599</v>
      </c>
      <c r="J15" s="500">
        <v>0</v>
      </c>
      <c r="K15" s="500">
        <v>0</v>
      </c>
      <c r="L15" s="500"/>
      <c r="M15" s="496">
        <f t="shared" ref="M15:M30" si="3">I15+J15-K15-L15</f>
        <v>0.90776682358312599</v>
      </c>
      <c r="N15" s="496">
        <f t="shared" ref="N15:N30" si="4">M15</f>
        <v>0.90776682358312599</v>
      </c>
      <c r="O15" s="500">
        <v>0</v>
      </c>
      <c r="P15" s="500">
        <v>0</v>
      </c>
      <c r="Q15" s="500"/>
      <c r="R15" s="496">
        <f t="shared" ref="R15:R30" si="5">N15+O15-P15-Q15</f>
        <v>0.90776682358312599</v>
      </c>
      <c r="S15" s="500">
        <f t="shared" si="0"/>
        <v>0.90776682358312599</v>
      </c>
      <c r="T15" s="500">
        <v>0</v>
      </c>
      <c r="U15" s="496">
        <v>0</v>
      </c>
      <c r="V15" s="500"/>
      <c r="W15" s="500">
        <f t="shared" ref="W15:W30" si="6">S15+T15-U15-V15</f>
        <v>0.90776682358312599</v>
      </c>
    </row>
    <row r="16" spans="1:23" s="6" customFormat="1" ht="28" x14ac:dyDescent="0.3">
      <c r="B16" s="96">
        <f t="shared" ref="B16:B30" si="7">B15+1</f>
        <v>3</v>
      </c>
      <c r="C16" s="300" t="s">
        <v>862</v>
      </c>
      <c r="D16" s="500">
        <v>0</v>
      </c>
      <c r="E16" s="500">
        <v>0</v>
      </c>
      <c r="F16" s="501">
        <v>0</v>
      </c>
      <c r="G16" s="501"/>
      <c r="H16" s="500">
        <f t="shared" si="1"/>
        <v>0</v>
      </c>
      <c r="I16" s="496">
        <f t="shared" si="2"/>
        <v>0</v>
      </c>
      <c r="J16" s="500">
        <v>0</v>
      </c>
      <c r="K16" s="501">
        <v>0</v>
      </c>
      <c r="L16" s="501"/>
      <c r="M16" s="496">
        <f t="shared" si="3"/>
        <v>0</v>
      </c>
      <c r="N16" s="496">
        <f t="shared" si="4"/>
        <v>0</v>
      </c>
      <c r="O16" s="500">
        <v>0</v>
      </c>
      <c r="P16" s="501">
        <v>0</v>
      </c>
      <c r="Q16" s="501"/>
      <c r="R16" s="496">
        <f t="shared" si="5"/>
        <v>0</v>
      </c>
      <c r="S16" s="500">
        <f t="shared" si="0"/>
        <v>0</v>
      </c>
      <c r="T16" s="500">
        <v>0</v>
      </c>
      <c r="U16" s="496">
        <v>0</v>
      </c>
      <c r="V16" s="500"/>
      <c r="W16" s="500">
        <f t="shared" si="6"/>
        <v>0</v>
      </c>
    </row>
    <row r="17" spans="2:23" s="6" customFormat="1" x14ac:dyDescent="0.3">
      <c r="B17" s="96">
        <f t="shared" si="7"/>
        <v>4</v>
      </c>
      <c r="C17" s="300" t="s">
        <v>863</v>
      </c>
      <c r="D17" s="500">
        <v>0</v>
      </c>
      <c r="E17" s="500">
        <v>0</v>
      </c>
      <c r="F17" s="501">
        <v>0</v>
      </c>
      <c r="G17" s="501"/>
      <c r="H17" s="500">
        <f t="shared" si="1"/>
        <v>0</v>
      </c>
      <c r="I17" s="496">
        <f t="shared" si="2"/>
        <v>0</v>
      </c>
      <c r="J17" s="500">
        <v>0</v>
      </c>
      <c r="K17" s="501">
        <v>0</v>
      </c>
      <c r="L17" s="501"/>
      <c r="M17" s="496">
        <f t="shared" si="3"/>
        <v>0</v>
      </c>
      <c r="N17" s="496">
        <f t="shared" si="4"/>
        <v>0</v>
      </c>
      <c r="O17" s="500">
        <v>0</v>
      </c>
      <c r="P17" s="501">
        <v>0</v>
      </c>
      <c r="Q17" s="501"/>
      <c r="R17" s="496">
        <f t="shared" si="5"/>
        <v>0</v>
      </c>
      <c r="S17" s="500">
        <f t="shared" si="0"/>
        <v>0</v>
      </c>
      <c r="T17" s="500">
        <v>0</v>
      </c>
      <c r="U17" s="496">
        <v>0</v>
      </c>
      <c r="V17" s="500"/>
      <c r="W17" s="500">
        <f t="shared" si="6"/>
        <v>0</v>
      </c>
    </row>
    <row r="18" spans="2:23" s="6" customFormat="1" x14ac:dyDescent="0.3">
      <c r="B18" s="96">
        <f t="shared" si="7"/>
        <v>5</v>
      </c>
      <c r="C18" s="300" t="s">
        <v>864</v>
      </c>
      <c r="D18" s="500">
        <v>9.8459328649135369E-2</v>
      </c>
      <c r="E18" s="500">
        <v>0</v>
      </c>
      <c r="F18" s="501">
        <v>0</v>
      </c>
      <c r="G18" s="501"/>
      <c r="H18" s="500">
        <f t="shared" si="1"/>
        <v>9.8459328649135369E-2</v>
      </c>
      <c r="I18" s="496">
        <f t="shared" si="2"/>
        <v>9.8459328649135369E-2</v>
      </c>
      <c r="J18" s="500">
        <v>0</v>
      </c>
      <c r="K18" s="501">
        <v>0</v>
      </c>
      <c r="L18" s="501"/>
      <c r="M18" s="496">
        <f t="shared" si="3"/>
        <v>9.8459328649135369E-2</v>
      </c>
      <c r="N18" s="496">
        <f t="shared" si="4"/>
        <v>9.8459328649135369E-2</v>
      </c>
      <c r="O18" s="500">
        <v>0</v>
      </c>
      <c r="P18" s="501">
        <v>0</v>
      </c>
      <c r="Q18" s="501"/>
      <c r="R18" s="496">
        <f t="shared" si="5"/>
        <v>9.8459328649135369E-2</v>
      </c>
      <c r="S18" s="500">
        <f t="shared" si="0"/>
        <v>9.8459328649135369E-2</v>
      </c>
      <c r="T18" s="500">
        <v>0</v>
      </c>
      <c r="U18" s="496">
        <v>0</v>
      </c>
      <c r="V18" s="500"/>
      <c r="W18" s="500">
        <f t="shared" si="6"/>
        <v>9.8459328649135369E-2</v>
      </c>
    </row>
    <row r="19" spans="2:23" x14ac:dyDescent="0.3">
      <c r="B19" s="96">
        <f t="shared" si="7"/>
        <v>6</v>
      </c>
      <c r="C19" s="299" t="s">
        <v>254</v>
      </c>
      <c r="D19" s="500">
        <v>1.6093551041187351</v>
      </c>
      <c r="E19" s="500">
        <v>0</v>
      </c>
      <c r="F19" s="500">
        <v>0</v>
      </c>
      <c r="G19" s="500"/>
      <c r="H19" s="500">
        <f t="shared" si="1"/>
        <v>1.6093551041187351</v>
      </c>
      <c r="I19" s="496">
        <f t="shared" si="2"/>
        <v>1.6093551041187351</v>
      </c>
      <c r="J19" s="500">
        <v>0</v>
      </c>
      <c r="K19" s="500">
        <v>0</v>
      </c>
      <c r="L19" s="500"/>
      <c r="M19" s="496">
        <f t="shared" si="3"/>
        <v>1.6093551041187351</v>
      </c>
      <c r="N19" s="496">
        <f t="shared" si="4"/>
        <v>1.6093551041187351</v>
      </c>
      <c r="O19" s="500">
        <v>1.3121599999999998</v>
      </c>
      <c r="P19" s="500">
        <v>0</v>
      </c>
      <c r="Q19" s="500"/>
      <c r="R19" s="496">
        <f t="shared" si="5"/>
        <v>2.9215151041187348</v>
      </c>
      <c r="S19" s="500">
        <f t="shared" si="0"/>
        <v>2.9215151041187348</v>
      </c>
      <c r="T19" s="500">
        <v>0</v>
      </c>
      <c r="U19" s="496">
        <v>0</v>
      </c>
      <c r="V19" s="500"/>
      <c r="W19" s="500">
        <f t="shared" si="6"/>
        <v>2.9215151041187348</v>
      </c>
    </row>
    <row r="20" spans="2:23" x14ac:dyDescent="0.3">
      <c r="B20" s="96">
        <f t="shared" si="7"/>
        <v>7</v>
      </c>
      <c r="C20" s="299" t="s">
        <v>865</v>
      </c>
      <c r="D20" s="500">
        <v>0</v>
      </c>
      <c r="E20" s="500">
        <v>0</v>
      </c>
      <c r="F20" s="500">
        <v>0</v>
      </c>
      <c r="G20" s="500"/>
      <c r="H20" s="500">
        <f t="shared" si="1"/>
        <v>0</v>
      </c>
      <c r="I20" s="496">
        <f t="shared" si="2"/>
        <v>0</v>
      </c>
      <c r="J20" s="500">
        <v>0.150588</v>
      </c>
      <c r="K20" s="500">
        <v>0</v>
      </c>
      <c r="L20" s="500"/>
      <c r="M20" s="496">
        <f t="shared" si="3"/>
        <v>0.150588</v>
      </c>
      <c r="N20" s="496">
        <f t="shared" si="4"/>
        <v>0.150588</v>
      </c>
      <c r="O20" s="500">
        <v>0</v>
      </c>
      <c r="P20" s="500">
        <v>0</v>
      </c>
      <c r="Q20" s="500"/>
      <c r="R20" s="496">
        <f t="shared" si="5"/>
        <v>0.150588</v>
      </c>
      <c r="S20" s="500">
        <f t="shared" si="0"/>
        <v>0.150588</v>
      </c>
      <c r="T20" s="500">
        <v>0</v>
      </c>
      <c r="U20" s="496">
        <v>0</v>
      </c>
      <c r="V20" s="500"/>
      <c r="W20" s="500">
        <f t="shared" si="6"/>
        <v>0.150588</v>
      </c>
    </row>
    <row r="21" spans="2:23" x14ac:dyDescent="0.3">
      <c r="B21" s="96">
        <f t="shared" si="7"/>
        <v>8</v>
      </c>
      <c r="C21" s="299" t="s">
        <v>866</v>
      </c>
      <c r="D21" s="500">
        <v>0</v>
      </c>
      <c r="E21" s="500">
        <v>0</v>
      </c>
      <c r="F21" s="500">
        <v>0</v>
      </c>
      <c r="G21" s="500"/>
      <c r="H21" s="500">
        <f t="shared" si="1"/>
        <v>0</v>
      </c>
      <c r="I21" s="496">
        <f t="shared" si="2"/>
        <v>0</v>
      </c>
      <c r="J21" s="500">
        <v>0</v>
      </c>
      <c r="K21" s="500">
        <v>0</v>
      </c>
      <c r="L21" s="500"/>
      <c r="M21" s="496">
        <f t="shared" si="3"/>
        <v>0</v>
      </c>
      <c r="N21" s="496">
        <f t="shared" si="4"/>
        <v>0</v>
      </c>
      <c r="O21" s="500">
        <v>0</v>
      </c>
      <c r="P21" s="500">
        <v>0</v>
      </c>
      <c r="Q21" s="500"/>
      <c r="R21" s="496">
        <f t="shared" si="5"/>
        <v>0</v>
      </c>
      <c r="S21" s="500">
        <f t="shared" si="0"/>
        <v>0</v>
      </c>
      <c r="T21" s="500">
        <v>0</v>
      </c>
      <c r="U21" s="496">
        <v>0</v>
      </c>
      <c r="V21" s="500"/>
      <c r="W21" s="500">
        <f t="shared" si="6"/>
        <v>0</v>
      </c>
    </row>
    <row r="22" spans="2:23" x14ac:dyDescent="0.3">
      <c r="B22" s="96">
        <f t="shared" si="7"/>
        <v>9</v>
      </c>
      <c r="C22" s="299" t="s">
        <v>867</v>
      </c>
      <c r="D22" s="500">
        <v>0</v>
      </c>
      <c r="E22" s="500">
        <v>0</v>
      </c>
      <c r="F22" s="500">
        <v>0</v>
      </c>
      <c r="G22" s="500"/>
      <c r="H22" s="500">
        <f t="shared" si="1"/>
        <v>0</v>
      </c>
      <c r="I22" s="496">
        <f t="shared" si="2"/>
        <v>0</v>
      </c>
      <c r="J22" s="500">
        <v>0</v>
      </c>
      <c r="K22" s="500">
        <v>0</v>
      </c>
      <c r="L22" s="500"/>
      <c r="M22" s="496">
        <f t="shared" si="3"/>
        <v>0</v>
      </c>
      <c r="N22" s="496">
        <f t="shared" si="4"/>
        <v>0</v>
      </c>
      <c r="O22" s="500">
        <v>0</v>
      </c>
      <c r="P22" s="500">
        <v>0</v>
      </c>
      <c r="Q22" s="500"/>
      <c r="R22" s="496">
        <f t="shared" si="5"/>
        <v>0</v>
      </c>
      <c r="S22" s="500">
        <f t="shared" si="0"/>
        <v>0</v>
      </c>
      <c r="T22" s="500">
        <v>0</v>
      </c>
      <c r="U22" s="496">
        <v>0</v>
      </c>
      <c r="V22" s="500"/>
      <c r="W22" s="500">
        <f t="shared" si="6"/>
        <v>0</v>
      </c>
    </row>
    <row r="23" spans="2:23" x14ac:dyDescent="0.3">
      <c r="B23" s="96">
        <f t="shared" si="7"/>
        <v>10</v>
      </c>
      <c r="C23" s="299" t="s">
        <v>258</v>
      </c>
      <c r="D23" s="500">
        <v>0.15568093966464991</v>
      </c>
      <c r="E23" s="500">
        <v>0</v>
      </c>
      <c r="F23" s="500">
        <v>0</v>
      </c>
      <c r="G23" s="500"/>
      <c r="H23" s="500">
        <f t="shared" si="1"/>
        <v>0.15568093966464991</v>
      </c>
      <c r="I23" s="496">
        <f t="shared" si="2"/>
        <v>0.15568093966464991</v>
      </c>
      <c r="J23" s="500">
        <v>0</v>
      </c>
      <c r="K23" s="500">
        <v>0</v>
      </c>
      <c r="L23" s="500"/>
      <c r="M23" s="496">
        <f t="shared" si="3"/>
        <v>0.15568093966464991</v>
      </c>
      <c r="N23" s="496">
        <f t="shared" si="4"/>
        <v>0.15568093966464991</v>
      </c>
      <c r="O23" s="500">
        <v>0</v>
      </c>
      <c r="P23" s="500">
        <v>0</v>
      </c>
      <c r="Q23" s="500"/>
      <c r="R23" s="496">
        <f t="shared" si="5"/>
        <v>0.15568093966464991</v>
      </c>
      <c r="S23" s="500">
        <f t="shared" si="0"/>
        <v>0.15568093966464991</v>
      </c>
      <c r="T23" s="500">
        <v>0</v>
      </c>
      <c r="U23" s="496">
        <v>0</v>
      </c>
      <c r="V23" s="500"/>
      <c r="W23" s="500">
        <f t="shared" si="6"/>
        <v>0.15568093966464991</v>
      </c>
    </row>
    <row r="24" spans="2:23" x14ac:dyDescent="0.3">
      <c r="B24" s="96">
        <f t="shared" si="7"/>
        <v>11</v>
      </c>
      <c r="C24" s="299" t="s">
        <v>259</v>
      </c>
      <c r="D24" s="500">
        <v>0.34217114116840042</v>
      </c>
      <c r="E24" s="500">
        <v>0</v>
      </c>
      <c r="F24" s="500">
        <v>0</v>
      </c>
      <c r="G24" s="500"/>
      <c r="H24" s="500">
        <f t="shared" si="1"/>
        <v>0.34217114116840042</v>
      </c>
      <c r="I24" s="496">
        <f t="shared" si="2"/>
        <v>0.34217114116840042</v>
      </c>
      <c r="J24" s="500">
        <v>0</v>
      </c>
      <c r="K24" s="500">
        <v>0</v>
      </c>
      <c r="L24" s="500"/>
      <c r="M24" s="496">
        <f t="shared" si="3"/>
        <v>0.34217114116840042</v>
      </c>
      <c r="N24" s="496">
        <f t="shared" si="4"/>
        <v>0.34217114116840042</v>
      </c>
      <c r="O24" s="500">
        <v>0</v>
      </c>
      <c r="P24" s="500">
        <v>0</v>
      </c>
      <c r="Q24" s="500"/>
      <c r="R24" s="496">
        <f t="shared" si="5"/>
        <v>0.34217114116840042</v>
      </c>
      <c r="S24" s="500">
        <f t="shared" si="0"/>
        <v>0.34217114116840042</v>
      </c>
      <c r="T24" s="500">
        <v>0</v>
      </c>
      <c r="U24" s="496">
        <v>0</v>
      </c>
      <c r="V24" s="500"/>
      <c r="W24" s="500">
        <f t="shared" si="6"/>
        <v>0.34217114116840042</v>
      </c>
    </row>
    <row r="25" spans="2:23" x14ac:dyDescent="0.3">
      <c r="B25" s="96">
        <f t="shared" si="7"/>
        <v>12</v>
      </c>
      <c r="C25" s="299" t="s">
        <v>260</v>
      </c>
      <c r="D25" s="500">
        <v>0.1181862101829375</v>
      </c>
      <c r="E25" s="500">
        <v>0</v>
      </c>
      <c r="F25" s="500">
        <v>0</v>
      </c>
      <c r="G25" s="500"/>
      <c r="H25" s="500">
        <f t="shared" si="1"/>
        <v>0.1181862101829375</v>
      </c>
      <c r="I25" s="496">
        <f t="shared" si="2"/>
        <v>0.1181862101829375</v>
      </c>
      <c r="J25" s="500">
        <v>2.5250000000000002E-2</v>
      </c>
      <c r="K25" s="500">
        <v>0</v>
      </c>
      <c r="L25" s="500"/>
      <c r="M25" s="496">
        <f t="shared" si="3"/>
        <v>0.14343621018293751</v>
      </c>
      <c r="N25" s="496">
        <f t="shared" si="4"/>
        <v>0.14343621018293751</v>
      </c>
      <c r="O25" s="500">
        <v>0</v>
      </c>
      <c r="P25" s="500">
        <v>0</v>
      </c>
      <c r="Q25" s="500"/>
      <c r="R25" s="496">
        <f t="shared" si="5"/>
        <v>0.14343621018293751</v>
      </c>
      <c r="S25" s="500">
        <f t="shared" si="0"/>
        <v>0.14343621018293751</v>
      </c>
      <c r="T25" s="500">
        <v>0</v>
      </c>
      <c r="U25" s="496">
        <v>0</v>
      </c>
      <c r="V25" s="500"/>
      <c r="W25" s="500">
        <f t="shared" si="6"/>
        <v>0.14343621018293751</v>
      </c>
    </row>
    <row r="26" spans="2:23" x14ac:dyDescent="0.3">
      <c r="B26" s="96">
        <f t="shared" si="7"/>
        <v>13</v>
      </c>
      <c r="C26" s="499" t="s">
        <v>875</v>
      </c>
      <c r="D26" s="500">
        <v>0</v>
      </c>
      <c r="E26" s="500">
        <v>0</v>
      </c>
      <c r="F26" s="500">
        <v>0</v>
      </c>
      <c r="G26" s="500"/>
      <c r="H26" s="500">
        <f t="shared" si="1"/>
        <v>0</v>
      </c>
      <c r="I26" s="496">
        <f t="shared" si="2"/>
        <v>0</v>
      </c>
      <c r="J26" s="500">
        <v>0</v>
      </c>
      <c r="K26" s="500">
        <v>0</v>
      </c>
      <c r="L26" s="500"/>
      <c r="M26" s="496">
        <f t="shared" si="3"/>
        <v>0</v>
      </c>
      <c r="N26" s="496">
        <f t="shared" si="4"/>
        <v>0</v>
      </c>
      <c r="O26" s="500">
        <v>0</v>
      </c>
      <c r="P26" s="500">
        <v>0</v>
      </c>
      <c r="Q26" s="500"/>
      <c r="R26" s="496">
        <f t="shared" si="5"/>
        <v>0</v>
      </c>
      <c r="S26" s="500">
        <f t="shared" si="0"/>
        <v>0</v>
      </c>
      <c r="T26" s="500">
        <v>0</v>
      </c>
      <c r="U26" s="496">
        <v>0</v>
      </c>
      <c r="V26" s="500"/>
      <c r="W26" s="500">
        <f t="shared" si="6"/>
        <v>0</v>
      </c>
    </row>
    <row r="27" spans="2:23" x14ac:dyDescent="0.3">
      <c r="B27" s="96">
        <f t="shared" si="7"/>
        <v>14</v>
      </c>
      <c r="C27" s="499" t="s">
        <v>876</v>
      </c>
      <c r="D27" s="500">
        <v>0</v>
      </c>
      <c r="E27" s="500">
        <v>0</v>
      </c>
      <c r="F27" s="500">
        <v>0</v>
      </c>
      <c r="G27" s="500"/>
      <c r="H27" s="500">
        <f t="shared" si="1"/>
        <v>0</v>
      </c>
      <c r="I27" s="496">
        <f t="shared" si="2"/>
        <v>0</v>
      </c>
      <c r="J27" s="500">
        <v>0</v>
      </c>
      <c r="K27" s="500">
        <v>0</v>
      </c>
      <c r="L27" s="500"/>
      <c r="M27" s="496">
        <f t="shared" si="3"/>
        <v>0</v>
      </c>
      <c r="N27" s="496">
        <f t="shared" si="4"/>
        <v>0</v>
      </c>
      <c r="O27" s="500">
        <v>0</v>
      </c>
      <c r="P27" s="500">
        <v>0</v>
      </c>
      <c r="Q27" s="500"/>
      <c r="R27" s="496">
        <f t="shared" si="5"/>
        <v>0</v>
      </c>
      <c r="S27" s="500">
        <f t="shared" si="0"/>
        <v>0</v>
      </c>
      <c r="T27" s="500">
        <v>0</v>
      </c>
      <c r="U27" s="496">
        <v>0</v>
      </c>
      <c r="V27" s="500"/>
      <c r="W27" s="500">
        <f t="shared" si="6"/>
        <v>0</v>
      </c>
    </row>
    <row r="28" spans="2:23" x14ac:dyDescent="0.3">
      <c r="B28" s="96">
        <f t="shared" si="7"/>
        <v>15</v>
      </c>
      <c r="C28" s="499" t="s">
        <v>877</v>
      </c>
      <c r="D28" s="500">
        <v>0</v>
      </c>
      <c r="E28" s="500">
        <v>0</v>
      </c>
      <c r="F28" s="500">
        <v>0</v>
      </c>
      <c r="G28" s="500"/>
      <c r="H28" s="500">
        <f t="shared" si="1"/>
        <v>0</v>
      </c>
      <c r="I28" s="496">
        <f t="shared" si="2"/>
        <v>0</v>
      </c>
      <c r="J28" s="500">
        <v>0</v>
      </c>
      <c r="K28" s="500">
        <v>0</v>
      </c>
      <c r="L28" s="500"/>
      <c r="M28" s="496">
        <f t="shared" si="3"/>
        <v>0</v>
      </c>
      <c r="N28" s="496">
        <f t="shared" si="4"/>
        <v>0</v>
      </c>
      <c r="O28" s="500">
        <v>0</v>
      </c>
      <c r="P28" s="500">
        <v>0</v>
      </c>
      <c r="Q28" s="500"/>
      <c r="R28" s="496">
        <f t="shared" si="5"/>
        <v>0</v>
      </c>
      <c r="S28" s="500">
        <f t="shared" si="0"/>
        <v>0</v>
      </c>
      <c r="T28" s="500">
        <v>0</v>
      </c>
      <c r="U28" s="496">
        <v>0</v>
      </c>
      <c r="V28" s="500"/>
      <c r="W28" s="500">
        <f t="shared" si="6"/>
        <v>0</v>
      </c>
    </row>
    <row r="29" spans="2:23" x14ac:dyDescent="0.3">
      <c r="B29" s="96">
        <f t="shared" si="7"/>
        <v>16</v>
      </c>
      <c r="C29" s="499" t="s">
        <v>868</v>
      </c>
      <c r="D29" s="500">
        <v>0</v>
      </c>
      <c r="E29" s="500">
        <v>0</v>
      </c>
      <c r="F29" s="500">
        <v>0</v>
      </c>
      <c r="G29" s="500"/>
      <c r="H29" s="500">
        <f t="shared" si="1"/>
        <v>0</v>
      </c>
      <c r="I29" s="496">
        <f t="shared" si="2"/>
        <v>0</v>
      </c>
      <c r="J29" s="500">
        <v>0</v>
      </c>
      <c r="K29" s="500">
        <v>0</v>
      </c>
      <c r="L29" s="500"/>
      <c r="M29" s="496">
        <f t="shared" si="3"/>
        <v>0</v>
      </c>
      <c r="N29" s="496">
        <f t="shared" si="4"/>
        <v>0</v>
      </c>
      <c r="O29" s="500">
        <v>0</v>
      </c>
      <c r="P29" s="500">
        <v>0</v>
      </c>
      <c r="Q29" s="500"/>
      <c r="R29" s="496">
        <f t="shared" si="5"/>
        <v>0</v>
      </c>
      <c r="S29" s="500">
        <f t="shared" si="0"/>
        <v>0</v>
      </c>
      <c r="T29" s="500">
        <v>0</v>
      </c>
      <c r="U29" s="496">
        <v>0</v>
      </c>
      <c r="V29" s="500"/>
      <c r="W29" s="500">
        <f t="shared" si="6"/>
        <v>0</v>
      </c>
    </row>
    <row r="30" spans="2:23" x14ac:dyDescent="0.3">
      <c r="B30" s="96">
        <f t="shared" si="7"/>
        <v>17</v>
      </c>
      <c r="C30" s="499" t="s">
        <v>878</v>
      </c>
      <c r="D30" s="500">
        <v>0</v>
      </c>
      <c r="E30" s="500">
        <v>0</v>
      </c>
      <c r="F30" s="500">
        <v>0</v>
      </c>
      <c r="G30" s="500"/>
      <c r="H30" s="500">
        <f t="shared" si="1"/>
        <v>0</v>
      </c>
      <c r="I30" s="496">
        <f t="shared" si="2"/>
        <v>0</v>
      </c>
      <c r="J30" s="500">
        <v>0</v>
      </c>
      <c r="K30" s="500">
        <v>0</v>
      </c>
      <c r="L30" s="500"/>
      <c r="M30" s="496">
        <f t="shared" si="3"/>
        <v>0</v>
      </c>
      <c r="N30" s="496">
        <f t="shared" si="4"/>
        <v>0</v>
      </c>
      <c r="O30" s="500">
        <v>0</v>
      </c>
      <c r="P30" s="500">
        <v>0</v>
      </c>
      <c r="Q30" s="500"/>
      <c r="R30" s="496">
        <f t="shared" si="5"/>
        <v>0</v>
      </c>
      <c r="S30" s="500">
        <f t="shared" si="0"/>
        <v>0</v>
      </c>
      <c r="T30" s="500">
        <v>0</v>
      </c>
      <c r="U30" s="496">
        <v>0</v>
      </c>
      <c r="V30" s="500"/>
      <c r="W30" s="500">
        <f t="shared" si="6"/>
        <v>0</v>
      </c>
    </row>
    <row r="31" spans="2:23" s="1" customFormat="1" ht="16" x14ac:dyDescent="0.3">
      <c r="B31" s="84"/>
      <c r="C31" s="99" t="s">
        <v>271</v>
      </c>
      <c r="D31" s="399">
        <f>SUM(D14:D30)</f>
        <v>3.231619547366984</v>
      </c>
      <c r="E31" s="399">
        <f t="shared" ref="E31:R31" si="8">SUM(E14:E30)</f>
        <v>0</v>
      </c>
      <c r="F31" s="399">
        <f>SUM(F14:F30)</f>
        <v>0</v>
      </c>
      <c r="G31" s="399">
        <f t="shared" si="8"/>
        <v>0</v>
      </c>
      <c r="H31" s="399">
        <f t="shared" si="8"/>
        <v>3.231619547366984</v>
      </c>
      <c r="I31" s="399">
        <f t="shared" si="8"/>
        <v>3.231619547366984</v>
      </c>
      <c r="J31" s="399">
        <f t="shared" si="8"/>
        <v>0.17583799999999999</v>
      </c>
      <c r="K31" s="399">
        <f t="shared" si="8"/>
        <v>0</v>
      </c>
      <c r="L31" s="399">
        <f t="shared" si="8"/>
        <v>0</v>
      </c>
      <c r="M31" s="399">
        <f t="shared" si="8"/>
        <v>3.4074575473669841</v>
      </c>
      <c r="N31" s="399">
        <f t="shared" si="8"/>
        <v>3.4074575473669841</v>
      </c>
      <c r="O31" s="399">
        <f t="shared" si="8"/>
        <v>1.3121599999999998</v>
      </c>
      <c r="P31" s="399">
        <f t="shared" si="8"/>
        <v>0</v>
      </c>
      <c r="Q31" s="399">
        <f t="shared" si="8"/>
        <v>0</v>
      </c>
      <c r="R31" s="399">
        <f t="shared" si="8"/>
        <v>4.7196175473669832</v>
      </c>
      <c r="S31" s="399">
        <f>SUM(S14:S30)</f>
        <v>4.7196175473669832</v>
      </c>
      <c r="T31" s="399">
        <f>SUM(T14:T30)</f>
        <v>0</v>
      </c>
      <c r="U31" s="399">
        <f>SUM(U14:U30)</f>
        <v>0</v>
      </c>
      <c r="V31" s="399">
        <f>SUM(V14:V30)</f>
        <v>0</v>
      </c>
      <c r="W31" s="399">
        <f>SUM(W14:W30)</f>
        <v>4.7196175473669832</v>
      </c>
    </row>
    <row r="32" spans="2:23" s="1" customFormat="1" x14ac:dyDescent="0.3">
      <c r="B32" s="293"/>
      <c r="C32" s="8"/>
      <c r="D32" s="8"/>
      <c r="E32" s="8"/>
      <c r="F32" s="8"/>
      <c r="G32" s="8"/>
      <c r="H32" s="8"/>
      <c r="J32" s="42"/>
      <c r="M32" s="42"/>
      <c r="N32" s="42"/>
    </row>
    <row r="33" spans="2:23" x14ac:dyDescent="0.3">
      <c r="B33" s="1423" t="s">
        <v>612</v>
      </c>
      <c r="C33" s="1423"/>
      <c r="D33" s="1423"/>
      <c r="E33" s="1423"/>
      <c r="F33" s="1423"/>
      <c r="G33" s="1423"/>
      <c r="H33" s="8"/>
      <c r="I33" s="1"/>
      <c r="J33" s="42"/>
      <c r="K33" s="1"/>
      <c r="L33" s="1"/>
      <c r="M33" s="42"/>
      <c r="N33" s="42"/>
      <c r="O33" s="1"/>
      <c r="P33" s="1"/>
      <c r="Q33" s="1"/>
      <c r="R33" s="1"/>
    </row>
    <row r="34" spans="2:23" x14ac:dyDescent="0.3">
      <c r="B34" s="293"/>
      <c r="C34" s="8"/>
      <c r="D34" s="8"/>
      <c r="E34" s="8"/>
      <c r="F34" s="8"/>
      <c r="G34" s="8"/>
      <c r="H34" s="8"/>
      <c r="I34" s="1"/>
      <c r="J34" s="42"/>
      <c r="K34" s="1"/>
      <c r="L34" s="1"/>
      <c r="M34" s="42"/>
      <c r="N34" s="42"/>
      <c r="O34" s="1"/>
      <c r="P34" s="1"/>
      <c r="Q34" s="1"/>
      <c r="R34" s="1"/>
    </row>
    <row r="35" spans="2:23" ht="15.75" customHeight="1" x14ac:dyDescent="0.3">
      <c r="B35" s="293"/>
      <c r="C35" s="8"/>
      <c r="D35" s="8"/>
      <c r="E35" s="8"/>
      <c r="F35" s="8"/>
      <c r="G35" s="8"/>
      <c r="H35" s="8"/>
      <c r="I35" s="1"/>
      <c r="J35" s="42"/>
      <c r="K35" s="1"/>
      <c r="L35" s="1"/>
      <c r="M35" s="42"/>
      <c r="N35" s="42"/>
      <c r="O35" s="1"/>
      <c r="P35" s="1"/>
      <c r="Q35" s="1"/>
      <c r="R35" s="297" t="s">
        <v>10</v>
      </c>
    </row>
    <row r="36" spans="2:23" ht="15.75" customHeight="1" x14ac:dyDescent="0.3">
      <c r="B36" s="1301" t="s">
        <v>343</v>
      </c>
      <c r="C36" s="1301" t="s">
        <v>37</v>
      </c>
      <c r="D36" s="1414" t="s">
        <v>935</v>
      </c>
      <c r="E36" s="1415"/>
      <c r="F36" s="1415"/>
      <c r="G36" s="1415"/>
      <c r="H36" s="1416"/>
      <c r="I36" s="1414" t="s">
        <v>939</v>
      </c>
      <c r="J36" s="1415"/>
      <c r="K36" s="1415"/>
      <c r="L36" s="1415"/>
      <c r="M36" s="1416"/>
      <c r="N36" s="1414" t="s">
        <v>936</v>
      </c>
      <c r="O36" s="1415"/>
      <c r="P36" s="1415"/>
      <c r="Q36" s="1415"/>
      <c r="R36" s="1416"/>
      <c r="S36" s="1414" t="s">
        <v>938</v>
      </c>
      <c r="T36" s="1415"/>
      <c r="U36" s="1415"/>
      <c r="V36" s="1415"/>
      <c r="W36" s="1416"/>
    </row>
    <row r="37" spans="2:23" s="34" customFormat="1" x14ac:dyDescent="0.3">
      <c r="B37" s="1301"/>
      <c r="C37" s="1301"/>
      <c r="D37" s="1417" t="s">
        <v>21</v>
      </c>
      <c r="E37" s="1418"/>
      <c r="F37" s="1418"/>
      <c r="G37" s="1418"/>
      <c r="H37" s="1419"/>
      <c r="I37" s="1417" t="s">
        <v>21</v>
      </c>
      <c r="J37" s="1418"/>
      <c r="K37" s="1418"/>
      <c r="L37" s="1418"/>
      <c r="M37" s="1419"/>
      <c r="N37" s="1417" t="s">
        <v>21</v>
      </c>
      <c r="O37" s="1418"/>
      <c r="P37" s="1418"/>
      <c r="Q37" s="1418"/>
      <c r="R37" s="1419"/>
      <c r="S37" s="1411" t="s">
        <v>21</v>
      </c>
      <c r="T37" s="1412"/>
      <c r="U37" s="1412"/>
      <c r="V37" s="1412"/>
      <c r="W37" s="1412"/>
    </row>
    <row r="38" spans="2:23" s="35" customFormat="1" ht="42" x14ac:dyDescent="0.25">
      <c r="B38" s="1301"/>
      <c r="C38" s="1301"/>
      <c r="D38" s="652" t="s">
        <v>267</v>
      </c>
      <c r="E38" s="652" t="s">
        <v>268</v>
      </c>
      <c r="F38" s="652" t="s">
        <v>269</v>
      </c>
      <c r="G38" s="650" t="s">
        <v>601</v>
      </c>
      <c r="H38" s="652" t="s">
        <v>270</v>
      </c>
      <c r="I38" s="652" t="s">
        <v>267</v>
      </c>
      <c r="J38" s="652" t="s">
        <v>268</v>
      </c>
      <c r="K38" s="652" t="s">
        <v>269</v>
      </c>
      <c r="L38" s="650" t="s">
        <v>601</v>
      </c>
      <c r="M38" s="652" t="s">
        <v>270</v>
      </c>
      <c r="N38" s="652" t="s">
        <v>267</v>
      </c>
      <c r="O38" s="652" t="s">
        <v>268</v>
      </c>
      <c r="P38" s="652" t="s">
        <v>269</v>
      </c>
      <c r="Q38" s="650" t="s">
        <v>601</v>
      </c>
      <c r="R38" s="652" t="s">
        <v>270</v>
      </c>
      <c r="S38" s="598" t="s">
        <v>267</v>
      </c>
      <c r="T38" s="598" t="s">
        <v>268</v>
      </c>
      <c r="U38" s="598" t="s">
        <v>269</v>
      </c>
      <c r="V38" s="595" t="s">
        <v>601</v>
      </c>
      <c r="W38" s="598" t="s">
        <v>270</v>
      </c>
    </row>
    <row r="39" spans="2:23" s="6" customFormat="1" ht="28" x14ac:dyDescent="0.3">
      <c r="B39" s="298"/>
      <c r="C39" s="298"/>
      <c r="D39" s="298" t="s">
        <v>675</v>
      </c>
      <c r="E39" s="298" t="s">
        <v>676</v>
      </c>
      <c r="F39" s="298" t="s">
        <v>677</v>
      </c>
      <c r="G39" s="298" t="s">
        <v>678</v>
      </c>
      <c r="H39" s="298" t="s">
        <v>679</v>
      </c>
      <c r="I39" s="298" t="s">
        <v>680</v>
      </c>
      <c r="J39" s="298" t="s">
        <v>681</v>
      </c>
      <c r="K39" s="298" t="s">
        <v>682</v>
      </c>
      <c r="L39" s="298" t="s">
        <v>683</v>
      </c>
      <c r="M39" s="298" t="s">
        <v>684</v>
      </c>
      <c r="N39" s="298" t="s">
        <v>949</v>
      </c>
      <c r="O39" s="298" t="s">
        <v>950</v>
      </c>
      <c r="P39" s="298" t="s">
        <v>951</v>
      </c>
      <c r="Q39" s="298" t="s">
        <v>952</v>
      </c>
      <c r="R39" s="298" t="s">
        <v>953</v>
      </c>
      <c r="S39" s="298" t="s">
        <v>954</v>
      </c>
      <c r="T39" s="298" t="s">
        <v>955</v>
      </c>
      <c r="U39" s="298" t="s">
        <v>956</v>
      </c>
      <c r="V39" s="298" t="s">
        <v>957</v>
      </c>
      <c r="W39" s="298" t="s">
        <v>958</v>
      </c>
    </row>
    <row r="40" spans="2:23" s="6" customFormat="1" x14ac:dyDescent="0.3">
      <c r="B40" s="96">
        <v>1</v>
      </c>
      <c r="C40" s="299" t="s">
        <v>861</v>
      </c>
      <c r="D40" s="496">
        <f t="shared" ref="D40:D56" si="9">W14</f>
        <v>0</v>
      </c>
      <c r="E40" s="500">
        <v>0</v>
      </c>
      <c r="F40" s="496">
        <v>0</v>
      </c>
      <c r="G40" s="500"/>
      <c r="H40" s="496">
        <f>D40+E40-F40-G40</f>
        <v>0</v>
      </c>
      <c r="I40" s="496">
        <f>H40</f>
        <v>0</v>
      </c>
      <c r="J40" s="500">
        <v>0</v>
      </c>
      <c r="K40" s="496">
        <v>0</v>
      </c>
      <c r="L40" s="500"/>
      <c r="M40" s="496">
        <f>I40+J40-K40-L40</f>
        <v>0</v>
      </c>
      <c r="N40" s="496">
        <f>M40</f>
        <v>0</v>
      </c>
      <c r="O40" s="500">
        <v>0</v>
      </c>
      <c r="P40" s="496">
        <v>0</v>
      </c>
      <c r="Q40" s="500"/>
      <c r="R40" s="496">
        <f>N40+O40-P40-Q40</f>
        <v>0</v>
      </c>
      <c r="S40" s="496">
        <f>R40</f>
        <v>0</v>
      </c>
      <c r="T40" s="500">
        <v>0</v>
      </c>
      <c r="U40" s="496">
        <v>0</v>
      </c>
      <c r="V40" s="500"/>
      <c r="W40" s="496">
        <f>S40+T40-U40-V40</f>
        <v>0</v>
      </c>
    </row>
    <row r="41" spans="2:23" s="6" customFormat="1" x14ac:dyDescent="0.3">
      <c r="B41" s="96">
        <f>B40+1</f>
        <v>2</v>
      </c>
      <c r="C41" s="299" t="s">
        <v>255</v>
      </c>
      <c r="D41" s="496">
        <f t="shared" si="9"/>
        <v>0.90776682358312599</v>
      </c>
      <c r="E41" s="500">
        <v>0</v>
      </c>
      <c r="F41" s="496">
        <v>0</v>
      </c>
      <c r="G41" s="500"/>
      <c r="H41" s="496">
        <f t="shared" ref="H41:H56" si="10">D41+E41-F41-G41</f>
        <v>0.90776682358312599</v>
      </c>
      <c r="I41" s="496">
        <f t="shared" ref="I41:I56" si="11">H41</f>
        <v>0.90776682358312599</v>
      </c>
      <c r="J41" s="500">
        <v>0</v>
      </c>
      <c r="K41" s="496">
        <v>0</v>
      </c>
      <c r="L41" s="500"/>
      <c r="M41" s="496">
        <f t="shared" ref="M41:M56" si="12">I41+J41-K41-L41</f>
        <v>0.90776682358312599</v>
      </c>
      <c r="N41" s="496">
        <f t="shared" ref="N41:N56" si="13">M41</f>
        <v>0.90776682358312599</v>
      </c>
      <c r="O41" s="500">
        <v>0</v>
      </c>
      <c r="P41" s="496">
        <v>0</v>
      </c>
      <c r="Q41" s="500"/>
      <c r="R41" s="496">
        <f t="shared" ref="R41:R56" si="14">N41+O41-P41-Q41</f>
        <v>0.90776682358312599</v>
      </c>
      <c r="S41" s="496">
        <f t="shared" ref="S41:S56" si="15">R41</f>
        <v>0.90776682358312599</v>
      </c>
      <c r="T41" s="500">
        <v>0</v>
      </c>
      <c r="U41" s="496">
        <v>0</v>
      </c>
      <c r="V41" s="500"/>
      <c r="W41" s="496">
        <f t="shared" ref="W41:W56" si="16">S41+T41-U41-V41</f>
        <v>0.90776682358312599</v>
      </c>
    </row>
    <row r="42" spans="2:23" ht="28" x14ac:dyDescent="0.3">
      <c r="B42" s="96">
        <f t="shared" ref="B42:B56" si="17">B41+1</f>
        <v>3</v>
      </c>
      <c r="C42" s="300" t="s">
        <v>862</v>
      </c>
      <c r="D42" s="496">
        <f t="shared" si="9"/>
        <v>0</v>
      </c>
      <c r="E42" s="500">
        <v>0</v>
      </c>
      <c r="F42" s="496">
        <v>0</v>
      </c>
      <c r="G42" s="500"/>
      <c r="H42" s="496">
        <f t="shared" si="10"/>
        <v>0</v>
      </c>
      <c r="I42" s="496">
        <f t="shared" si="11"/>
        <v>0</v>
      </c>
      <c r="J42" s="500">
        <v>0</v>
      </c>
      <c r="K42" s="496">
        <v>0</v>
      </c>
      <c r="L42" s="500"/>
      <c r="M42" s="496">
        <f t="shared" si="12"/>
        <v>0</v>
      </c>
      <c r="N42" s="496">
        <f t="shared" si="13"/>
        <v>0</v>
      </c>
      <c r="O42" s="500">
        <v>0</v>
      </c>
      <c r="P42" s="496">
        <v>0</v>
      </c>
      <c r="Q42" s="500"/>
      <c r="R42" s="496">
        <f t="shared" si="14"/>
        <v>0</v>
      </c>
      <c r="S42" s="496">
        <f t="shared" si="15"/>
        <v>0</v>
      </c>
      <c r="T42" s="500">
        <v>0</v>
      </c>
      <c r="U42" s="496">
        <v>0</v>
      </c>
      <c r="V42" s="500"/>
      <c r="W42" s="496">
        <f t="shared" si="16"/>
        <v>0</v>
      </c>
    </row>
    <row r="43" spans="2:23" x14ac:dyDescent="0.3">
      <c r="B43" s="96">
        <f t="shared" si="17"/>
        <v>4</v>
      </c>
      <c r="C43" s="300" t="s">
        <v>863</v>
      </c>
      <c r="D43" s="496">
        <f t="shared" si="9"/>
        <v>0</v>
      </c>
      <c r="E43" s="500">
        <v>0</v>
      </c>
      <c r="F43" s="496">
        <v>0</v>
      </c>
      <c r="G43" s="500"/>
      <c r="H43" s="496">
        <f t="shared" si="10"/>
        <v>0</v>
      </c>
      <c r="I43" s="496">
        <f t="shared" si="11"/>
        <v>0</v>
      </c>
      <c r="J43" s="500">
        <v>0</v>
      </c>
      <c r="K43" s="496">
        <v>0</v>
      </c>
      <c r="L43" s="500"/>
      <c r="M43" s="496">
        <f t="shared" si="12"/>
        <v>0</v>
      </c>
      <c r="N43" s="496">
        <f t="shared" si="13"/>
        <v>0</v>
      </c>
      <c r="O43" s="500">
        <v>0</v>
      </c>
      <c r="P43" s="496">
        <v>0</v>
      </c>
      <c r="Q43" s="500"/>
      <c r="R43" s="496">
        <f t="shared" si="14"/>
        <v>0</v>
      </c>
      <c r="S43" s="496">
        <f t="shared" si="15"/>
        <v>0</v>
      </c>
      <c r="T43" s="500">
        <v>0</v>
      </c>
      <c r="U43" s="496">
        <v>0</v>
      </c>
      <c r="V43" s="500"/>
      <c r="W43" s="496">
        <f t="shared" si="16"/>
        <v>0</v>
      </c>
    </row>
    <row r="44" spans="2:23" x14ac:dyDescent="0.3">
      <c r="B44" s="96">
        <f t="shared" si="17"/>
        <v>5</v>
      </c>
      <c r="C44" s="300" t="s">
        <v>864</v>
      </c>
      <c r="D44" s="496">
        <f t="shared" si="9"/>
        <v>9.8459328649135369E-2</v>
      </c>
      <c r="E44" s="500">
        <v>0</v>
      </c>
      <c r="F44" s="496">
        <v>0</v>
      </c>
      <c r="G44" s="500"/>
      <c r="H44" s="496">
        <f t="shared" si="10"/>
        <v>9.8459328649135369E-2</v>
      </c>
      <c r="I44" s="496">
        <f t="shared" si="11"/>
        <v>9.8459328649135369E-2</v>
      </c>
      <c r="J44" s="500">
        <v>0</v>
      </c>
      <c r="K44" s="496">
        <v>0</v>
      </c>
      <c r="L44" s="500"/>
      <c r="M44" s="496">
        <f t="shared" si="12"/>
        <v>9.8459328649135369E-2</v>
      </c>
      <c r="N44" s="496">
        <f t="shared" si="13"/>
        <v>9.8459328649135369E-2</v>
      </c>
      <c r="O44" s="500">
        <v>0</v>
      </c>
      <c r="P44" s="496">
        <v>0</v>
      </c>
      <c r="Q44" s="500"/>
      <c r="R44" s="496">
        <f t="shared" si="14"/>
        <v>9.8459328649135369E-2</v>
      </c>
      <c r="S44" s="496">
        <f t="shared" si="15"/>
        <v>9.8459328649135369E-2</v>
      </c>
      <c r="T44" s="500">
        <v>0</v>
      </c>
      <c r="U44" s="496">
        <v>0</v>
      </c>
      <c r="V44" s="500"/>
      <c r="W44" s="496">
        <f t="shared" si="16"/>
        <v>9.8459328649135369E-2</v>
      </c>
    </row>
    <row r="45" spans="2:23" x14ac:dyDescent="0.3">
      <c r="B45" s="96">
        <f t="shared" si="17"/>
        <v>6</v>
      </c>
      <c r="C45" s="299" t="s">
        <v>254</v>
      </c>
      <c r="D45" s="496">
        <f t="shared" si="9"/>
        <v>2.9215151041187348</v>
      </c>
      <c r="E45" s="500">
        <v>0</v>
      </c>
      <c r="F45" s="496">
        <v>0</v>
      </c>
      <c r="G45" s="500"/>
      <c r="H45" s="496">
        <f t="shared" si="10"/>
        <v>2.9215151041187348</v>
      </c>
      <c r="I45" s="496">
        <f t="shared" si="11"/>
        <v>2.9215151041187348</v>
      </c>
      <c r="J45" s="500">
        <v>0</v>
      </c>
      <c r="K45" s="496">
        <v>0</v>
      </c>
      <c r="L45" s="500"/>
      <c r="M45" s="496">
        <f t="shared" si="12"/>
        <v>2.9215151041187348</v>
      </c>
      <c r="N45" s="496">
        <f t="shared" si="13"/>
        <v>2.9215151041187348</v>
      </c>
      <c r="O45" s="500">
        <v>0</v>
      </c>
      <c r="P45" s="496">
        <v>0</v>
      </c>
      <c r="Q45" s="500"/>
      <c r="R45" s="496">
        <f t="shared" si="14"/>
        <v>2.9215151041187348</v>
      </c>
      <c r="S45" s="496">
        <f t="shared" si="15"/>
        <v>2.9215151041187348</v>
      </c>
      <c r="T45" s="500">
        <v>0</v>
      </c>
      <c r="U45" s="496">
        <v>0</v>
      </c>
      <c r="V45" s="500"/>
      <c r="W45" s="496">
        <f t="shared" si="16"/>
        <v>2.9215151041187348</v>
      </c>
    </row>
    <row r="46" spans="2:23" x14ac:dyDescent="0.3">
      <c r="B46" s="96">
        <f t="shared" si="17"/>
        <v>7</v>
      </c>
      <c r="C46" s="299" t="s">
        <v>865</v>
      </c>
      <c r="D46" s="496">
        <f t="shared" si="9"/>
        <v>0.150588</v>
      </c>
      <c r="E46" s="500">
        <v>0</v>
      </c>
      <c r="F46" s="496">
        <v>0</v>
      </c>
      <c r="G46" s="500"/>
      <c r="H46" s="496">
        <f t="shared" si="10"/>
        <v>0.150588</v>
      </c>
      <c r="I46" s="496">
        <f t="shared" si="11"/>
        <v>0.150588</v>
      </c>
      <c r="J46" s="500">
        <v>0</v>
      </c>
      <c r="K46" s="496">
        <v>0</v>
      </c>
      <c r="L46" s="500"/>
      <c r="M46" s="496">
        <f t="shared" si="12"/>
        <v>0.150588</v>
      </c>
      <c r="N46" s="496">
        <f t="shared" si="13"/>
        <v>0.150588</v>
      </c>
      <c r="O46" s="500">
        <v>0</v>
      </c>
      <c r="P46" s="496">
        <v>0</v>
      </c>
      <c r="Q46" s="500"/>
      <c r="R46" s="496">
        <f t="shared" si="14"/>
        <v>0.150588</v>
      </c>
      <c r="S46" s="496">
        <f t="shared" si="15"/>
        <v>0.150588</v>
      </c>
      <c r="T46" s="500">
        <v>0</v>
      </c>
      <c r="U46" s="496">
        <v>0</v>
      </c>
      <c r="V46" s="500"/>
      <c r="W46" s="496">
        <f>S46+T46-U46-V46</f>
        <v>0.150588</v>
      </c>
    </row>
    <row r="47" spans="2:23" x14ac:dyDescent="0.3">
      <c r="B47" s="96">
        <f t="shared" si="17"/>
        <v>8</v>
      </c>
      <c r="C47" s="299" t="s">
        <v>866</v>
      </c>
      <c r="D47" s="496">
        <f t="shared" si="9"/>
        <v>0</v>
      </c>
      <c r="E47" s="500">
        <v>0</v>
      </c>
      <c r="F47" s="496">
        <v>0</v>
      </c>
      <c r="G47" s="500"/>
      <c r="H47" s="496">
        <f t="shared" si="10"/>
        <v>0</v>
      </c>
      <c r="I47" s="496">
        <f t="shared" si="11"/>
        <v>0</v>
      </c>
      <c r="J47" s="500">
        <v>0</v>
      </c>
      <c r="K47" s="496">
        <v>0</v>
      </c>
      <c r="L47" s="500"/>
      <c r="M47" s="496">
        <f t="shared" si="12"/>
        <v>0</v>
      </c>
      <c r="N47" s="496">
        <f t="shared" si="13"/>
        <v>0</v>
      </c>
      <c r="O47" s="500">
        <v>0</v>
      </c>
      <c r="P47" s="496">
        <v>0</v>
      </c>
      <c r="Q47" s="500"/>
      <c r="R47" s="496">
        <f t="shared" si="14"/>
        <v>0</v>
      </c>
      <c r="S47" s="496">
        <f t="shared" si="15"/>
        <v>0</v>
      </c>
      <c r="T47" s="500">
        <v>0</v>
      </c>
      <c r="U47" s="496">
        <v>0</v>
      </c>
      <c r="V47" s="500"/>
      <c r="W47" s="496">
        <f t="shared" si="16"/>
        <v>0</v>
      </c>
    </row>
    <row r="48" spans="2:23" x14ac:dyDescent="0.3">
      <c r="B48" s="96">
        <f t="shared" si="17"/>
        <v>9</v>
      </c>
      <c r="C48" s="299" t="s">
        <v>867</v>
      </c>
      <c r="D48" s="496">
        <f t="shared" si="9"/>
        <v>0</v>
      </c>
      <c r="E48" s="500">
        <v>0</v>
      </c>
      <c r="F48" s="496">
        <v>0</v>
      </c>
      <c r="G48" s="500"/>
      <c r="H48" s="496">
        <f t="shared" si="10"/>
        <v>0</v>
      </c>
      <c r="I48" s="496">
        <f t="shared" si="11"/>
        <v>0</v>
      </c>
      <c r="J48" s="500">
        <v>0</v>
      </c>
      <c r="K48" s="496">
        <v>0</v>
      </c>
      <c r="L48" s="500"/>
      <c r="M48" s="496">
        <f t="shared" si="12"/>
        <v>0</v>
      </c>
      <c r="N48" s="496">
        <f t="shared" si="13"/>
        <v>0</v>
      </c>
      <c r="O48" s="500">
        <v>0</v>
      </c>
      <c r="P48" s="496">
        <v>0</v>
      </c>
      <c r="Q48" s="500"/>
      <c r="R48" s="496">
        <f t="shared" si="14"/>
        <v>0</v>
      </c>
      <c r="S48" s="496">
        <f t="shared" si="15"/>
        <v>0</v>
      </c>
      <c r="T48" s="500">
        <v>0</v>
      </c>
      <c r="U48" s="496">
        <v>0</v>
      </c>
      <c r="V48" s="500"/>
      <c r="W48" s="496">
        <f t="shared" si="16"/>
        <v>0</v>
      </c>
    </row>
    <row r="49" spans="2:23" x14ac:dyDescent="0.3">
      <c r="B49" s="96">
        <f t="shared" si="17"/>
        <v>10</v>
      </c>
      <c r="C49" s="299" t="s">
        <v>258</v>
      </c>
      <c r="D49" s="496">
        <f t="shared" si="9"/>
        <v>0.15568093966464991</v>
      </c>
      <c r="E49" s="500">
        <v>0</v>
      </c>
      <c r="F49" s="496">
        <v>0</v>
      </c>
      <c r="G49" s="500"/>
      <c r="H49" s="496">
        <f t="shared" si="10"/>
        <v>0.15568093966464991</v>
      </c>
      <c r="I49" s="496">
        <f t="shared" si="11"/>
        <v>0.15568093966464991</v>
      </c>
      <c r="J49" s="500">
        <v>0</v>
      </c>
      <c r="K49" s="496">
        <v>0</v>
      </c>
      <c r="L49" s="500"/>
      <c r="M49" s="496">
        <f t="shared" si="12"/>
        <v>0.15568093966464991</v>
      </c>
      <c r="N49" s="496">
        <f t="shared" si="13"/>
        <v>0.15568093966464991</v>
      </c>
      <c r="O49" s="500">
        <v>0</v>
      </c>
      <c r="P49" s="496">
        <v>0</v>
      </c>
      <c r="Q49" s="500"/>
      <c r="R49" s="496">
        <f t="shared" si="14"/>
        <v>0.15568093966464991</v>
      </c>
      <c r="S49" s="496">
        <f t="shared" si="15"/>
        <v>0.15568093966464991</v>
      </c>
      <c r="T49" s="500">
        <v>0</v>
      </c>
      <c r="U49" s="496">
        <v>0</v>
      </c>
      <c r="V49" s="500"/>
      <c r="W49" s="496">
        <f t="shared" si="16"/>
        <v>0.15568093966464991</v>
      </c>
    </row>
    <row r="50" spans="2:23" x14ac:dyDescent="0.3">
      <c r="B50" s="96">
        <f t="shared" si="17"/>
        <v>11</v>
      </c>
      <c r="C50" s="299" t="s">
        <v>259</v>
      </c>
      <c r="D50" s="496">
        <f t="shared" si="9"/>
        <v>0.34217114116840042</v>
      </c>
      <c r="E50" s="500">
        <v>0</v>
      </c>
      <c r="F50" s="496">
        <v>0</v>
      </c>
      <c r="G50" s="500"/>
      <c r="H50" s="496">
        <f t="shared" si="10"/>
        <v>0.34217114116840042</v>
      </c>
      <c r="I50" s="496">
        <f t="shared" si="11"/>
        <v>0.34217114116840042</v>
      </c>
      <c r="J50" s="500">
        <v>0</v>
      </c>
      <c r="K50" s="496">
        <v>0</v>
      </c>
      <c r="L50" s="500"/>
      <c r="M50" s="496">
        <f t="shared" si="12"/>
        <v>0.34217114116840042</v>
      </c>
      <c r="N50" s="496">
        <f t="shared" si="13"/>
        <v>0.34217114116840042</v>
      </c>
      <c r="O50" s="500">
        <v>0</v>
      </c>
      <c r="P50" s="496">
        <v>0</v>
      </c>
      <c r="Q50" s="500"/>
      <c r="R50" s="496">
        <f t="shared" si="14"/>
        <v>0.34217114116840042</v>
      </c>
      <c r="S50" s="496">
        <f t="shared" si="15"/>
        <v>0.34217114116840042</v>
      </c>
      <c r="T50" s="500">
        <v>0</v>
      </c>
      <c r="U50" s="496">
        <v>0</v>
      </c>
      <c r="V50" s="500"/>
      <c r="W50" s="496">
        <f t="shared" si="16"/>
        <v>0.34217114116840042</v>
      </c>
    </row>
    <row r="51" spans="2:23" s="1" customFormat="1" x14ac:dyDescent="0.3">
      <c r="B51" s="96">
        <f t="shared" si="17"/>
        <v>12</v>
      </c>
      <c r="C51" s="299" t="s">
        <v>260</v>
      </c>
      <c r="D51" s="496">
        <f t="shared" si="9"/>
        <v>0.14343621018293751</v>
      </c>
      <c r="E51" s="500">
        <v>0</v>
      </c>
      <c r="F51" s="496">
        <v>0</v>
      </c>
      <c r="G51" s="500"/>
      <c r="H51" s="496">
        <f t="shared" si="10"/>
        <v>0.14343621018293751</v>
      </c>
      <c r="I51" s="496">
        <f t="shared" si="11"/>
        <v>0.14343621018293751</v>
      </c>
      <c r="J51" s="500">
        <v>0</v>
      </c>
      <c r="K51" s="496">
        <v>0</v>
      </c>
      <c r="L51" s="500"/>
      <c r="M51" s="496">
        <f t="shared" si="12"/>
        <v>0.14343621018293751</v>
      </c>
      <c r="N51" s="496">
        <f t="shared" si="13"/>
        <v>0.14343621018293751</v>
      </c>
      <c r="O51" s="500">
        <v>0</v>
      </c>
      <c r="P51" s="496">
        <v>0</v>
      </c>
      <c r="Q51" s="500"/>
      <c r="R51" s="496">
        <f t="shared" si="14"/>
        <v>0.14343621018293751</v>
      </c>
      <c r="S51" s="496">
        <f t="shared" si="15"/>
        <v>0.14343621018293751</v>
      </c>
      <c r="T51" s="500">
        <v>0</v>
      </c>
      <c r="U51" s="496">
        <v>0</v>
      </c>
      <c r="V51" s="500"/>
      <c r="W51" s="496">
        <f t="shared" si="16"/>
        <v>0.14343621018293751</v>
      </c>
    </row>
    <row r="52" spans="2:23" s="1" customFormat="1" x14ac:dyDescent="0.3">
      <c r="B52" s="96">
        <f t="shared" si="17"/>
        <v>13</v>
      </c>
      <c r="C52" s="499" t="s">
        <v>875</v>
      </c>
      <c r="D52" s="496">
        <f t="shared" si="9"/>
        <v>0</v>
      </c>
      <c r="E52" s="500">
        <v>0</v>
      </c>
      <c r="F52" s="496">
        <v>0</v>
      </c>
      <c r="G52" s="500"/>
      <c r="H52" s="496">
        <f t="shared" si="10"/>
        <v>0</v>
      </c>
      <c r="I52" s="496">
        <f t="shared" si="11"/>
        <v>0</v>
      </c>
      <c r="J52" s="500">
        <v>0</v>
      </c>
      <c r="K52" s="496">
        <v>0</v>
      </c>
      <c r="L52" s="500"/>
      <c r="M52" s="496">
        <f t="shared" si="12"/>
        <v>0</v>
      </c>
      <c r="N52" s="496">
        <f t="shared" si="13"/>
        <v>0</v>
      </c>
      <c r="O52" s="500">
        <v>0</v>
      </c>
      <c r="P52" s="496">
        <v>0</v>
      </c>
      <c r="Q52" s="500"/>
      <c r="R52" s="496">
        <f t="shared" si="14"/>
        <v>0</v>
      </c>
      <c r="S52" s="496">
        <f t="shared" si="15"/>
        <v>0</v>
      </c>
      <c r="T52" s="500">
        <v>0</v>
      </c>
      <c r="U52" s="496">
        <v>0</v>
      </c>
      <c r="V52" s="500"/>
      <c r="W52" s="496">
        <f t="shared" si="16"/>
        <v>0</v>
      </c>
    </row>
    <row r="53" spans="2:23" s="1" customFormat="1" x14ac:dyDescent="0.3">
      <c r="B53" s="96">
        <f t="shared" si="17"/>
        <v>14</v>
      </c>
      <c r="C53" s="499" t="s">
        <v>876</v>
      </c>
      <c r="D53" s="496">
        <f t="shared" si="9"/>
        <v>0</v>
      </c>
      <c r="E53" s="500">
        <v>0</v>
      </c>
      <c r="F53" s="496">
        <v>0</v>
      </c>
      <c r="G53" s="500"/>
      <c r="H53" s="496">
        <f t="shared" si="10"/>
        <v>0</v>
      </c>
      <c r="I53" s="496">
        <f t="shared" si="11"/>
        <v>0</v>
      </c>
      <c r="J53" s="500">
        <v>0</v>
      </c>
      <c r="K53" s="496">
        <v>0</v>
      </c>
      <c r="L53" s="500"/>
      <c r="M53" s="496">
        <f t="shared" si="12"/>
        <v>0</v>
      </c>
      <c r="N53" s="496">
        <f t="shared" si="13"/>
        <v>0</v>
      </c>
      <c r="O53" s="500">
        <v>0</v>
      </c>
      <c r="P53" s="496">
        <v>0</v>
      </c>
      <c r="Q53" s="500"/>
      <c r="R53" s="496">
        <f t="shared" si="14"/>
        <v>0</v>
      </c>
      <c r="S53" s="496">
        <f t="shared" si="15"/>
        <v>0</v>
      </c>
      <c r="T53" s="500">
        <v>0</v>
      </c>
      <c r="U53" s="496">
        <v>0</v>
      </c>
      <c r="V53" s="500"/>
      <c r="W53" s="496">
        <f t="shared" si="16"/>
        <v>0</v>
      </c>
    </row>
    <row r="54" spans="2:23" s="1" customFormat="1" x14ac:dyDescent="0.3">
      <c r="B54" s="96">
        <f t="shared" si="17"/>
        <v>15</v>
      </c>
      <c r="C54" s="499" t="s">
        <v>877</v>
      </c>
      <c r="D54" s="496">
        <f t="shared" si="9"/>
        <v>0</v>
      </c>
      <c r="E54" s="500">
        <v>0</v>
      </c>
      <c r="F54" s="496">
        <v>0</v>
      </c>
      <c r="G54" s="500"/>
      <c r="H54" s="496">
        <f t="shared" si="10"/>
        <v>0</v>
      </c>
      <c r="I54" s="496">
        <f t="shared" si="11"/>
        <v>0</v>
      </c>
      <c r="J54" s="500">
        <v>0</v>
      </c>
      <c r="K54" s="496">
        <v>0</v>
      </c>
      <c r="L54" s="500"/>
      <c r="M54" s="496">
        <f t="shared" si="12"/>
        <v>0</v>
      </c>
      <c r="N54" s="496">
        <f t="shared" si="13"/>
        <v>0</v>
      </c>
      <c r="O54" s="500">
        <v>0</v>
      </c>
      <c r="P54" s="496">
        <v>0</v>
      </c>
      <c r="Q54" s="500"/>
      <c r="R54" s="496">
        <f t="shared" si="14"/>
        <v>0</v>
      </c>
      <c r="S54" s="496">
        <f t="shared" si="15"/>
        <v>0</v>
      </c>
      <c r="T54" s="500">
        <v>0</v>
      </c>
      <c r="U54" s="496">
        <v>0</v>
      </c>
      <c r="V54" s="500"/>
      <c r="W54" s="496">
        <f t="shared" si="16"/>
        <v>0</v>
      </c>
    </row>
    <row r="55" spans="2:23" s="1" customFormat="1" x14ac:dyDescent="0.3">
      <c r="B55" s="96">
        <f t="shared" si="17"/>
        <v>16</v>
      </c>
      <c r="C55" s="499" t="s">
        <v>868</v>
      </c>
      <c r="D55" s="496">
        <f t="shared" si="9"/>
        <v>0</v>
      </c>
      <c r="E55" s="500">
        <v>0</v>
      </c>
      <c r="F55" s="496">
        <v>0</v>
      </c>
      <c r="G55" s="500"/>
      <c r="H55" s="496">
        <f t="shared" si="10"/>
        <v>0</v>
      </c>
      <c r="I55" s="496">
        <f t="shared" si="11"/>
        <v>0</v>
      </c>
      <c r="J55" s="500">
        <v>0</v>
      </c>
      <c r="K55" s="496">
        <v>0</v>
      </c>
      <c r="L55" s="500"/>
      <c r="M55" s="496">
        <f t="shared" si="12"/>
        <v>0</v>
      </c>
      <c r="N55" s="496">
        <f t="shared" si="13"/>
        <v>0</v>
      </c>
      <c r="O55" s="500">
        <v>0</v>
      </c>
      <c r="P55" s="496">
        <v>0</v>
      </c>
      <c r="Q55" s="500"/>
      <c r="R55" s="496">
        <f t="shared" si="14"/>
        <v>0</v>
      </c>
      <c r="S55" s="496">
        <f t="shared" si="15"/>
        <v>0</v>
      </c>
      <c r="T55" s="500">
        <v>0</v>
      </c>
      <c r="U55" s="496">
        <v>0</v>
      </c>
      <c r="V55" s="500"/>
      <c r="W55" s="496">
        <f t="shared" si="16"/>
        <v>0</v>
      </c>
    </row>
    <row r="56" spans="2:23" s="1" customFormat="1" x14ac:dyDescent="0.3">
      <c r="B56" s="96">
        <f t="shared" si="17"/>
        <v>17</v>
      </c>
      <c r="C56" s="499" t="s">
        <v>878</v>
      </c>
      <c r="D56" s="496">
        <f t="shared" si="9"/>
        <v>0</v>
      </c>
      <c r="E56" s="500">
        <v>0</v>
      </c>
      <c r="F56" s="496">
        <v>0</v>
      </c>
      <c r="G56" s="500"/>
      <c r="H56" s="496">
        <f t="shared" si="10"/>
        <v>0</v>
      </c>
      <c r="I56" s="496">
        <f t="shared" si="11"/>
        <v>0</v>
      </c>
      <c r="J56" s="500">
        <v>0</v>
      </c>
      <c r="K56" s="496">
        <v>0</v>
      </c>
      <c r="L56" s="500"/>
      <c r="M56" s="496">
        <f t="shared" si="12"/>
        <v>0</v>
      </c>
      <c r="N56" s="496">
        <f t="shared" si="13"/>
        <v>0</v>
      </c>
      <c r="O56" s="500">
        <v>0</v>
      </c>
      <c r="P56" s="496">
        <v>0</v>
      </c>
      <c r="Q56" s="500"/>
      <c r="R56" s="496">
        <f t="shared" si="14"/>
        <v>0</v>
      </c>
      <c r="S56" s="496">
        <f t="shared" si="15"/>
        <v>0</v>
      </c>
      <c r="T56" s="500">
        <v>0</v>
      </c>
      <c r="U56" s="496">
        <v>0</v>
      </c>
      <c r="V56" s="500"/>
      <c r="W56" s="496">
        <f t="shared" si="16"/>
        <v>0</v>
      </c>
    </row>
    <row r="57" spans="2:23" s="1" customFormat="1" ht="16" x14ac:dyDescent="0.3">
      <c r="B57" s="84"/>
      <c r="C57" s="99" t="s">
        <v>271</v>
      </c>
      <c r="D57" s="399">
        <f t="shared" ref="D57:N57" si="18">SUM(D40:D56)</f>
        <v>4.7196175473669832</v>
      </c>
      <c r="E57" s="399">
        <f t="shared" si="18"/>
        <v>0</v>
      </c>
      <c r="F57" s="399">
        <f t="shared" si="18"/>
        <v>0</v>
      </c>
      <c r="G57" s="399">
        <f t="shared" si="18"/>
        <v>0</v>
      </c>
      <c r="H57" s="399">
        <f t="shared" si="18"/>
        <v>4.7196175473669832</v>
      </c>
      <c r="I57" s="399">
        <f t="shared" si="18"/>
        <v>4.7196175473669832</v>
      </c>
      <c r="J57" s="399">
        <f t="shared" si="18"/>
        <v>0</v>
      </c>
      <c r="K57" s="399">
        <f t="shared" si="18"/>
        <v>0</v>
      </c>
      <c r="L57" s="399">
        <f t="shared" si="18"/>
        <v>0</v>
      </c>
      <c r="M57" s="399">
        <f t="shared" si="18"/>
        <v>4.7196175473669832</v>
      </c>
      <c r="N57" s="399">
        <f t="shared" si="18"/>
        <v>4.7196175473669832</v>
      </c>
      <c r="O57" s="399">
        <f t="shared" ref="O57:W57" si="19">SUM(O40:O56)</f>
        <v>0</v>
      </c>
      <c r="P57" s="399">
        <f t="shared" si="19"/>
        <v>0</v>
      </c>
      <c r="Q57" s="399">
        <f t="shared" si="19"/>
        <v>0</v>
      </c>
      <c r="R57" s="399">
        <f t="shared" si="19"/>
        <v>4.7196175473669832</v>
      </c>
      <c r="S57" s="399">
        <f t="shared" si="19"/>
        <v>4.7196175473669832</v>
      </c>
      <c r="T57" s="399">
        <f t="shared" si="19"/>
        <v>0</v>
      </c>
      <c r="U57" s="399">
        <f t="shared" si="19"/>
        <v>0</v>
      </c>
      <c r="V57" s="399">
        <f t="shared" si="19"/>
        <v>0</v>
      </c>
      <c r="W57" s="399">
        <f t="shared" si="19"/>
        <v>4.7196175473669832</v>
      </c>
    </row>
    <row r="58" spans="2:23" s="1" customFormat="1" ht="16" x14ac:dyDescent="0.3">
      <c r="B58" s="302"/>
      <c r="C58" s="302"/>
      <c r="D58" s="302"/>
      <c r="E58" s="302"/>
      <c r="F58" s="302"/>
      <c r="G58" s="302"/>
      <c r="H58" s="302"/>
      <c r="I58" s="302"/>
      <c r="J58" s="302"/>
      <c r="K58" s="302"/>
      <c r="L58" s="302"/>
      <c r="M58" s="302"/>
      <c r="N58" s="302"/>
      <c r="O58" s="302"/>
    </row>
    <row r="59" spans="2:23" ht="16" x14ac:dyDescent="0.3">
      <c r="B59" s="302"/>
      <c r="C59" s="302"/>
      <c r="D59" s="302"/>
      <c r="E59" s="302"/>
      <c r="F59" s="302"/>
      <c r="G59" s="302"/>
      <c r="H59" s="302"/>
      <c r="I59" s="302"/>
      <c r="J59" s="302"/>
      <c r="K59" s="302"/>
      <c r="L59" s="302"/>
      <c r="M59" s="302"/>
      <c r="N59" s="302"/>
      <c r="O59" s="302"/>
      <c r="P59" s="1"/>
      <c r="Q59" s="1"/>
      <c r="R59" s="1"/>
    </row>
    <row r="60" spans="2:23" x14ac:dyDescent="0.3">
      <c r="B60" s="1"/>
      <c r="C60" s="1"/>
      <c r="D60" s="1"/>
      <c r="E60" s="1"/>
      <c r="F60" s="1"/>
      <c r="G60" s="1"/>
      <c r="H60" s="1"/>
      <c r="I60" s="1"/>
      <c r="J60" s="1"/>
      <c r="K60" s="1"/>
      <c r="L60" s="1"/>
      <c r="M60" s="1"/>
      <c r="N60" s="1"/>
      <c r="O60" s="1"/>
      <c r="P60" s="1"/>
      <c r="Q60" s="1"/>
      <c r="R60" s="1"/>
    </row>
    <row r="61" spans="2:23" x14ac:dyDescent="0.3">
      <c r="B61" s="293" t="s">
        <v>272</v>
      </c>
      <c r="C61" s="1"/>
      <c r="D61" s="1"/>
      <c r="E61" s="1"/>
      <c r="F61" s="1"/>
      <c r="G61" s="1"/>
      <c r="H61" s="1"/>
      <c r="I61" s="1"/>
      <c r="J61" s="1"/>
      <c r="K61" s="1"/>
      <c r="L61" s="1"/>
      <c r="M61" s="1"/>
      <c r="N61" s="1"/>
      <c r="O61" s="1"/>
      <c r="P61" s="1"/>
      <c r="Q61" s="1"/>
      <c r="R61" s="1"/>
    </row>
    <row r="62" spans="2:23" x14ac:dyDescent="0.3">
      <c r="B62" s="293"/>
      <c r="C62" s="1"/>
      <c r="D62" s="1"/>
      <c r="E62" s="1"/>
      <c r="F62" s="1"/>
      <c r="G62" s="1"/>
      <c r="H62" s="1"/>
      <c r="I62" s="1"/>
      <c r="J62" s="1"/>
      <c r="K62" s="1"/>
      <c r="L62" s="1"/>
      <c r="M62" s="1"/>
      <c r="N62" s="1"/>
      <c r="O62" s="1"/>
      <c r="P62" s="1"/>
      <c r="Q62" s="1"/>
      <c r="R62" s="1"/>
    </row>
    <row r="63" spans="2:23" ht="15" customHeight="1" x14ac:dyDescent="0.3">
      <c r="B63" s="1"/>
      <c r="C63" s="1"/>
      <c r="D63" s="8"/>
      <c r="E63" s="8"/>
      <c r="F63" s="8"/>
      <c r="G63" s="8"/>
      <c r="H63" s="8"/>
      <c r="I63" s="1"/>
      <c r="J63" s="42"/>
      <c r="K63" s="1"/>
      <c r="L63" s="1"/>
      <c r="M63" s="42"/>
      <c r="N63" s="42"/>
      <c r="O63" s="1"/>
      <c r="P63" s="1"/>
      <c r="Q63" s="1"/>
      <c r="R63" s="297" t="s">
        <v>10</v>
      </c>
    </row>
    <row r="64" spans="2:23" x14ac:dyDescent="0.3">
      <c r="B64" s="1301" t="s">
        <v>343</v>
      </c>
      <c r="C64" s="1301" t="s">
        <v>37</v>
      </c>
      <c r="D64" s="1417" t="s">
        <v>519</v>
      </c>
      <c r="E64" s="1418"/>
      <c r="F64" s="1418"/>
      <c r="G64" s="1418"/>
      <c r="H64" s="1419"/>
      <c r="I64" s="1411" t="s">
        <v>520</v>
      </c>
      <c r="J64" s="1411"/>
      <c r="K64" s="1411"/>
      <c r="L64" s="1411"/>
      <c r="M64" s="1411"/>
      <c r="N64" s="1301" t="s">
        <v>521</v>
      </c>
      <c r="O64" s="1301"/>
      <c r="P64" s="1301"/>
      <c r="Q64" s="1301"/>
      <c r="R64" s="1301"/>
      <c r="S64" s="1408" t="s">
        <v>934</v>
      </c>
      <c r="T64" s="1408"/>
      <c r="U64" s="1408"/>
      <c r="V64" s="1408"/>
      <c r="W64" s="1408"/>
    </row>
    <row r="65" spans="1:25" x14ac:dyDescent="0.3">
      <c r="B65" s="1301"/>
      <c r="C65" s="1301"/>
      <c r="D65" s="1409" t="s">
        <v>7</v>
      </c>
      <c r="E65" s="1410"/>
      <c r="F65" s="1410"/>
      <c r="G65" s="1410"/>
      <c r="H65" s="1410"/>
      <c r="I65" s="1409" t="s">
        <v>7</v>
      </c>
      <c r="J65" s="1410"/>
      <c r="K65" s="1410"/>
      <c r="L65" s="1410"/>
      <c r="M65" s="1410"/>
      <c r="N65" s="1409" t="s">
        <v>12</v>
      </c>
      <c r="O65" s="1410"/>
      <c r="P65" s="1410"/>
      <c r="Q65" s="1410"/>
      <c r="R65" s="1410"/>
      <c r="S65" s="1409" t="s">
        <v>21</v>
      </c>
      <c r="T65" s="1410"/>
      <c r="U65" s="1410"/>
      <c r="V65" s="1410"/>
      <c r="W65" s="1410"/>
    </row>
    <row r="66" spans="1:25" ht="56" x14ac:dyDescent="0.3">
      <c r="B66" s="1301"/>
      <c r="C66" s="1301"/>
      <c r="D66" s="301" t="s">
        <v>273</v>
      </c>
      <c r="E66" s="301" t="s">
        <v>268</v>
      </c>
      <c r="F66" s="303" t="s">
        <v>274</v>
      </c>
      <c r="G66" s="292" t="s">
        <v>601</v>
      </c>
      <c r="H66" s="301" t="s">
        <v>275</v>
      </c>
      <c r="I66" s="301" t="s">
        <v>273</v>
      </c>
      <c r="J66" s="301" t="s">
        <v>268</v>
      </c>
      <c r="K66" s="303" t="s">
        <v>274</v>
      </c>
      <c r="L66" s="292" t="s">
        <v>601</v>
      </c>
      <c r="M66" s="301" t="s">
        <v>275</v>
      </c>
      <c r="N66" s="301" t="s">
        <v>273</v>
      </c>
      <c r="O66" s="301" t="s">
        <v>268</v>
      </c>
      <c r="P66" s="303" t="s">
        <v>274</v>
      </c>
      <c r="Q66" s="292" t="s">
        <v>601</v>
      </c>
      <c r="R66" s="301" t="s">
        <v>275</v>
      </c>
      <c r="S66" s="301" t="s">
        <v>273</v>
      </c>
      <c r="T66" s="301" t="s">
        <v>268</v>
      </c>
      <c r="U66" s="303" t="s">
        <v>274</v>
      </c>
      <c r="V66" s="292" t="s">
        <v>601</v>
      </c>
      <c r="W66" s="301" t="s">
        <v>275</v>
      </c>
      <c r="Y66" s="5" t="s">
        <v>984</v>
      </c>
    </row>
    <row r="67" spans="1:25" x14ac:dyDescent="0.3">
      <c r="B67" s="298"/>
      <c r="C67" s="298"/>
      <c r="D67" s="298" t="s">
        <v>81</v>
      </c>
      <c r="E67" s="298" t="s">
        <v>82</v>
      </c>
      <c r="F67" s="298" t="s">
        <v>472</v>
      </c>
      <c r="G67" s="298" t="s">
        <v>397</v>
      </c>
      <c r="H67" s="298" t="s">
        <v>602</v>
      </c>
      <c r="I67" s="298" t="s">
        <v>414</v>
      </c>
      <c r="J67" s="298" t="s">
        <v>522</v>
      </c>
      <c r="K67" s="298" t="s">
        <v>415</v>
      </c>
      <c r="L67" s="298" t="s">
        <v>416</v>
      </c>
      <c r="M67" s="298" t="s">
        <v>669</v>
      </c>
      <c r="N67" s="298" t="s">
        <v>603</v>
      </c>
      <c r="O67" s="298" t="s">
        <v>670</v>
      </c>
      <c r="P67" s="298" t="s">
        <v>604</v>
      </c>
      <c r="Q67" s="298" t="s">
        <v>605</v>
      </c>
      <c r="R67" s="298" t="s">
        <v>671</v>
      </c>
      <c r="S67" s="298" t="s">
        <v>609</v>
      </c>
      <c r="T67" s="298" t="s">
        <v>610</v>
      </c>
      <c r="U67" s="298" t="s">
        <v>611</v>
      </c>
      <c r="V67" s="298" t="s">
        <v>673</v>
      </c>
      <c r="W67" s="298" t="s">
        <v>674</v>
      </c>
    </row>
    <row r="68" spans="1:25" x14ac:dyDescent="0.3">
      <c r="A68" s="589">
        <v>0</v>
      </c>
      <c r="B68" s="96">
        <v>1</v>
      </c>
      <c r="C68" s="299" t="s">
        <v>861</v>
      </c>
      <c r="D68" s="483">
        <v>0</v>
      </c>
      <c r="E68" s="483">
        <f t="shared" ref="E68:E84" si="20">IF((IFERROR(D68/((D14+E14)*90%),0))&lt;70%,MIN((MAX((D14+E14)*90%-D68,0)),(D14+E14/2)*$Y68),MAX((E14+D14)*90%-D68,0)/E$86)</f>
        <v>0</v>
      </c>
      <c r="F68" s="483">
        <f>IFERROR(IF(D68=0,0,D68/D14*F14),0)</f>
        <v>0</v>
      </c>
      <c r="G68" s="484"/>
      <c r="H68" s="483">
        <f>D68+E68-F68-G68</f>
        <v>0</v>
      </c>
      <c r="I68" s="485">
        <f>H68</f>
        <v>0</v>
      </c>
      <c r="J68" s="483">
        <f t="shared" ref="J68" si="21">IF((IFERROR(I68/((I14+J14)*90%),0))&lt;70%,MIN((MAX((I14+J14)*90%-I68,0)),(I14+J14/2)*$A68),MAX((J14+I14)*90%-I68,0)/J$86)</f>
        <v>0</v>
      </c>
      <c r="K68" s="483">
        <f>IF(I68=0,0,I68/I14*K14)</f>
        <v>0</v>
      </c>
      <c r="L68" s="484"/>
      <c r="M68" s="485">
        <f t="shared" ref="M68:M79" si="22">I68+J68-K68-L68</f>
        <v>0</v>
      </c>
      <c r="N68" s="485">
        <f>M68</f>
        <v>0</v>
      </c>
      <c r="O68" s="483">
        <f t="shared" ref="O68:O84" si="23">IF((IFERROR(N68/((N14+O14)*90%),0))&lt;70%,MIN((MAX((N14+O14)*90%-N68,0)),(N14+O14/2)*$A68),MAX((O14+N14)*90%-N68,0)/O$86)</f>
        <v>0</v>
      </c>
      <c r="P68" s="483">
        <f t="shared" ref="P68:P83" si="24">IF(N68=0,0,N68/N14*P14)</f>
        <v>0</v>
      </c>
      <c r="Q68" s="484"/>
      <c r="R68" s="485">
        <f>N68+O68-P68-Q68</f>
        <v>0</v>
      </c>
      <c r="S68" s="483">
        <f t="shared" ref="S68:S84" si="25">R68</f>
        <v>0</v>
      </c>
      <c r="T68" s="483">
        <f t="shared" ref="T68:T84" si="26">IF((IFERROR(S68/((S14+T14)*90%),0))&lt;70%,MIN((MAX((S14+T14)*90%-S68,0)),(S14+T14/2)*$A95),MAX((T14+S14)*90%-S68,0)/T$86)</f>
        <v>0</v>
      </c>
      <c r="U68" s="483">
        <f t="shared" ref="U68:U83" si="27">IF(S68=0,0,S68/S14*U14)</f>
        <v>0</v>
      </c>
      <c r="V68" s="484"/>
      <c r="W68" s="483">
        <f>S68+T68-U68-V68</f>
        <v>0</v>
      </c>
      <c r="Y68" s="589">
        <v>0</v>
      </c>
    </row>
    <row r="69" spans="1:25" x14ac:dyDescent="0.3">
      <c r="A69" s="589">
        <v>3.3399999999999999E-2</v>
      </c>
      <c r="B69" s="96">
        <f>B68+1</f>
        <v>2</v>
      </c>
      <c r="C69" s="299" t="s">
        <v>255</v>
      </c>
      <c r="D69" s="483">
        <v>0.25310260573855742</v>
      </c>
      <c r="E69" s="483">
        <f>IF((IFERROR(D69/((D15+E15)*90%),0))&lt;70%,MIN((MAX((D15+E15)*90%-D69,0)),(D15+E15/2)*$Y69),MAX((E15+D15)*90%-D69,0)/E$86)</f>
        <v>3.0319411907676407E-2</v>
      </c>
      <c r="F69" s="483">
        <f t="shared" ref="F69:F84" si="28">IFERROR(IF(D69=0,0,D69/D15*F15),0)</f>
        <v>0</v>
      </c>
      <c r="G69" s="484"/>
      <c r="H69" s="483">
        <f t="shared" ref="H69:H79" si="29">D69+E69-F69-G69</f>
        <v>0.28342201764623381</v>
      </c>
      <c r="I69" s="485">
        <f t="shared" ref="I69:I79" si="30">H69</f>
        <v>0.28342201764623381</v>
      </c>
      <c r="J69" s="483">
        <f>IF((IFERROR(I69/((I15+J15)*90%),0))&lt;70%,MIN((MAX((I15+J15)*90%-I69,0)),(I15+J15/2)*$Y69),MAX((J15+I15)*90%-I69,0)/J$86)</f>
        <v>3.0319411907676407E-2</v>
      </c>
      <c r="K69" s="483">
        <f t="shared" ref="K69:K82" si="31">IF(I69=0,0,I69/I15*K15)</f>
        <v>0</v>
      </c>
      <c r="L69" s="484"/>
      <c r="M69" s="485">
        <f t="shared" si="22"/>
        <v>0.31374142955391021</v>
      </c>
      <c r="N69" s="485">
        <f>M69</f>
        <v>0.31374142955391021</v>
      </c>
      <c r="O69" s="483">
        <f>IF((IFERROR(N69/((N15+O15)*90%),0))&lt;70%,MIN((MAX((N15+O15)*90%-N69,0)),(N15+O15/2)*$A69),MAX((O15+N15)*90%-N69,0)/O$86)</f>
        <v>3.0319411907676407E-2</v>
      </c>
      <c r="P69" s="483">
        <f t="shared" si="24"/>
        <v>0</v>
      </c>
      <c r="Q69" s="484"/>
      <c r="R69" s="485">
        <f>N69+O69-P69-Q69</f>
        <v>0.34406084146158661</v>
      </c>
      <c r="S69" s="483">
        <f t="shared" si="25"/>
        <v>0.34406084146158661</v>
      </c>
      <c r="T69" s="483">
        <f>IF((IFERROR(S69/((S15+T15)*90%),0))&lt;70%,MIN((MAX((S15+T15)*90%-S69,0)),(S15+T15/2)*$A96),MAX((T15+S15)*90%-S69,0)/T$86)</f>
        <v>3.0319411907676407E-2</v>
      </c>
      <c r="U69" s="483">
        <f t="shared" si="27"/>
        <v>0</v>
      </c>
      <c r="V69" s="484"/>
      <c r="W69" s="483">
        <f t="shared" ref="W69:W79" si="32">S69+T69-U69-V69</f>
        <v>0.37438025336926301</v>
      </c>
      <c r="Y69" s="589">
        <v>3.3399999999999999E-2</v>
      </c>
    </row>
    <row r="70" spans="1:25" ht="28" x14ac:dyDescent="0.3">
      <c r="A70" s="589">
        <v>5.28E-2</v>
      </c>
      <c r="B70" s="96">
        <f t="shared" ref="B70:B84" si="33">B69+1</f>
        <v>3</v>
      </c>
      <c r="C70" s="300" t="s">
        <v>862</v>
      </c>
      <c r="D70" s="483">
        <v>0</v>
      </c>
      <c r="E70" s="483">
        <f t="shared" si="20"/>
        <v>0</v>
      </c>
      <c r="F70" s="483">
        <f t="shared" si="28"/>
        <v>0</v>
      </c>
      <c r="G70" s="484"/>
      <c r="H70" s="483">
        <f t="shared" si="29"/>
        <v>0</v>
      </c>
      <c r="I70" s="485">
        <f t="shared" si="30"/>
        <v>0</v>
      </c>
      <c r="J70" s="483">
        <f t="shared" ref="J70:J84" si="34">IF((IFERROR(I70/((I16+J16)*90%),0))&lt;70%,MIN((MAX((I16+J16)*90%-I70,0)),(I16+J16/2)*$Y70),MAX((J16+I16)*90%-I70,0)/J$86)</f>
        <v>0</v>
      </c>
      <c r="K70" s="483">
        <f t="shared" si="31"/>
        <v>0</v>
      </c>
      <c r="L70" s="484"/>
      <c r="M70" s="485">
        <f t="shared" si="22"/>
        <v>0</v>
      </c>
      <c r="N70" s="485">
        <f t="shared" ref="N70:N79" si="35">M70</f>
        <v>0</v>
      </c>
      <c r="O70" s="483">
        <f t="shared" si="23"/>
        <v>0</v>
      </c>
      <c r="P70" s="483">
        <f t="shared" si="24"/>
        <v>0</v>
      </c>
      <c r="Q70" s="484"/>
      <c r="R70" s="485">
        <f t="shared" ref="R70:R79" si="36">N70+O70-P70-Q70</f>
        <v>0</v>
      </c>
      <c r="S70" s="483">
        <f t="shared" si="25"/>
        <v>0</v>
      </c>
      <c r="T70" s="483">
        <f t="shared" si="26"/>
        <v>0</v>
      </c>
      <c r="U70" s="483">
        <f t="shared" si="27"/>
        <v>0</v>
      </c>
      <c r="V70" s="484"/>
      <c r="W70" s="483">
        <f t="shared" si="32"/>
        <v>0</v>
      </c>
      <c r="Y70" s="589">
        <v>5.28E-2</v>
      </c>
    </row>
    <row r="71" spans="1:25" x14ac:dyDescent="0.3">
      <c r="A71" s="589">
        <v>5.28E-2</v>
      </c>
      <c r="B71" s="96">
        <f t="shared" si="33"/>
        <v>4</v>
      </c>
      <c r="C71" s="300" t="s">
        <v>863</v>
      </c>
      <c r="D71" s="483">
        <v>0</v>
      </c>
      <c r="E71" s="483">
        <f t="shared" si="20"/>
        <v>0</v>
      </c>
      <c r="F71" s="483">
        <f t="shared" si="28"/>
        <v>0</v>
      </c>
      <c r="G71" s="484"/>
      <c r="H71" s="483">
        <f t="shared" si="29"/>
        <v>0</v>
      </c>
      <c r="I71" s="485">
        <f t="shared" si="30"/>
        <v>0</v>
      </c>
      <c r="J71" s="483">
        <f t="shared" si="34"/>
        <v>0</v>
      </c>
      <c r="K71" s="483">
        <f t="shared" si="31"/>
        <v>0</v>
      </c>
      <c r="L71" s="484"/>
      <c r="M71" s="485">
        <f t="shared" si="22"/>
        <v>0</v>
      </c>
      <c r="N71" s="485">
        <f t="shared" si="35"/>
        <v>0</v>
      </c>
      <c r="O71" s="483">
        <f t="shared" si="23"/>
        <v>0</v>
      </c>
      <c r="P71" s="483">
        <f t="shared" si="24"/>
        <v>0</v>
      </c>
      <c r="Q71" s="484"/>
      <c r="R71" s="485">
        <f t="shared" si="36"/>
        <v>0</v>
      </c>
      <c r="S71" s="483">
        <f t="shared" si="25"/>
        <v>0</v>
      </c>
      <c r="T71" s="483">
        <f t="shared" si="26"/>
        <v>0</v>
      </c>
      <c r="U71" s="483">
        <f t="shared" si="27"/>
        <v>0</v>
      </c>
      <c r="V71" s="484"/>
      <c r="W71" s="483">
        <f t="shared" si="32"/>
        <v>0</v>
      </c>
      <c r="Y71" s="589">
        <v>5.28E-2</v>
      </c>
    </row>
    <row r="72" spans="1:25" x14ac:dyDescent="0.3">
      <c r="A72" s="589">
        <v>3.3399999999999999E-2</v>
      </c>
      <c r="B72" s="96">
        <f t="shared" si="33"/>
        <v>5</v>
      </c>
      <c r="C72" s="300" t="s">
        <v>864</v>
      </c>
      <c r="D72" s="483">
        <v>1.4234337655464278E-2</v>
      </c>
      <c r="E72" s="483">
        <f t="shared" si="20"/>
        <v>3.2885415768811213E-3</v>
      </c>
      <c r="F72" s="483">
        <f t="shared" si="28"/>
        <v>0</v>
      </c>
      <c r="G72" s="484"/>
      <c r="H72" s="483">
        <f t="shared" si="29"/>
        <v>1.7522879232345398E-2</v>
      </c>
      <c r="I72" s="485">
        <f t="shared" si="30"/>
        <v>1.7522879232345398E-2</v>
      </c>
      <c r="J72" s="483">
        <f t="shared" si="34"/>
        <v>3.2885415768811213E-3</v>
      </c>
      <c r="K72" s="483">
        <f t="shared" si="31"/>
        <v>0</v>
      </c>
      <c r="L72" s="484"/>
      <c r="M72" s="485">
        <f t="shared" si="22"/>
        <v>2.081142080922652E-2</v>
      </c>
      <c r="N72" s="485">
        <f t="shared" si="35"/>
        <v>2.081142080922652E-2</v>
      </c>
      <c r="O72" s="483">
        <f t="shared" si="23"/>
        <v>3.2885415768811213E-3</v>
      </c>
      <c r="P72" s="483">
        <f t="shared" si="24"/>
        <v>0</v>
      </c>
      <c r="Q72" s="484"/>
      <c r="R72" s="485">
        <f t="shared" si="36"/>
        <v>2.4099962386107641E-2</v>
      </c>
      <c r="S72" s="483">
        <f t="shared" si="25"/>
        <v>2.4099962386107641E-2</v>
      </c>
      <c r="T72" s="483">
        <f t="shared" si="26"/>
        <v>3.2885415768811213E-3</v>
      </c>
      <c r="U72" s="483">
        <f t="shared" si="27"/>
        <v>0</v>
      </c>
      <c r="V72" s="484"/>
      <c r="W72" s="483">
        <f t="shared" si="32"/>
        <v>2.7388503962988763E-2</v>
      </c>
      <c r="Y72" s="589">
        <v>3.3399999999999999E-2</v>
      </c>
    </row>
    <row r="73" spans="1:25" x14ac:dyDescent="0.3">
      <c r="A73" s="589">
        <v>5.28E-2</v>
      </c>
      <c r="B73" s="96">
        <f t="shared" si="33"/>
        <v>6</v>
      </c>
      <c r="C73" s="299" t="s">
        <v>254</v>
      </c>
      <c r="D73" s="483">
        <v>1.33881183985664</v>
      </c>
      <c r="E73" s="483">
        <f t="shared" si="20"/>
        <v>2.1921550770044318E-2</v>
      </c>
      <c r="F73" s="483">
        <f t="shared" si="28"/>
        <v>0</v>
      </c>
      <c r="G73" s="484"/>
      <c r="H73" s="483">
        <f t="shared" si="29"/>
        <v>1.3607333906266843</v>
      </c>
      <c r="I73" s="485">
        <f t="shared" si="30"/>
        <v>1.3607333906266843</v>
      </c>
      <c r="J73" s="483">
        <f t="shared" si="34"/>
        <v>1.2526600440025324E-2</v>
      </c>
      <c r="K73" s="483">
        <f t="shared" si="31"/>
        <v>0</v>
      </c>
      <c r="L73" s="484"/>
      <c r="M73" s="485">
        <f t="shared" si="22"/>
        <v>1.3732599910667096</v>
      </c>
      <c r="N73" s="485">
        <f t="shared" si="35"/>
        <v>1.3732599910667096</v>
      </c>
      <c r="O73" s="483">
        <f t="shared" si="23"/>
        <v>0.1196149734974692</v>
      </c>
      <c r="P73" s="483">
        <f t="shared" si="24"/>
        <v>0</v>
      </c>
      <c r="Q73" s="484"/>
      <c r="R73" s="485">
        <f t="shared" si="36"/>
        <v>1.4928749645641788</v>
      </c>
      <c r="S73" s="483">
        <f t="shared" si="25"/>
        <v>1.4928749645641788</v>
      </c>
      <c r="T73" s="483">
        <f t="shared" si="26"/>
        <v>0.15425599749746921</v>
      </c>
      <c r="U73" s="483">
        <f t="shared" si="27"/>
        <v>0</v>
      </c>
      <c r="V73" s="484"/>
      <c r="W73" s="483">
        <f t="shared" si="32"/>
        <v>1.6471309620616479</v>
      </c>
      <c r="Y73" s="589">
        <v>5.28E-2</v>
      </c>
    </row>
    <row r="74" spans="1:25" x14ac:dyDescent="0.3">
      <c r="A74" s="589">
        <v>0.18</v>
      </c>
      <c r="B74" s="96">
        <f t="shared" si="33"/>
        <v>7</v>
      </c>
      <c r="C74" s="299" t="s">
        <v>865</v>
      </c>
      <c r="D74" s="483">
        <v>0</v>
      </c>
      <c r="E74" s="483">
        <f t="shared" si="20"/>
        <v>0</v>
      </c>
      <c r="F74" s="483">
        <f t="shared" si="28"/>
        <v>0</v>
      </c>
      <c r="G74" s="484"/>
      <c r="H74" s="483">
        <f t="shared" si="29"/>
        <v>0</v>
      </c>
      <c r="I74" s="485">
        <f t="shared" si="30"/>
        <v>0</v>
      </c>
      <c r="J74" s="483">
        <f t="shared" si="34"/>
        <v>1.355292E-2</v>
      </c>
      <c r="K74" s="483">
        <f t="shared" si="31"/>
        <v>0</v>
      </c>
      <c r="L74" s="484"/>
      <c r="M74" s="485">
        <f t="shared" si="22"/>
        <v>1.355292E-2</v>
      </c>
      <c r="N74" s="485">
        <f t="shared" si="35"/>
        <v>1.355292E-2</v>
      </c>
      <c r="O74" s="483">
        <f t="shared" si="23"/>
        <v>2.7105839999999999E-2</v>
      </c>
      <c r="P74" s="483">
        <f t="shared" si="24"/>
        <v>0</v>
      </c>
      <c r="Q74" s="484"/>
      <c r="R74" s="485">
        <f t="shared" si="36"/>
        <v>4.0658760000000002E-2</v>
      </c>
      <c r="S74" s="483">
        <f t="shared" si="25"/>
        <v>4.0658760000000002E-2</v>
      </c>
      <c r="T74" s="483">
        <f t="shared" si="26"/>
        <v>2.7105839999999999E-2</v>
      </c>
      <c r="U74" s="483">
        <f t="shared" si="27"/>
        <v>0</v>
      </c>
      <c r="V74" s="484"/>
      <c r="W74" s="483">
        <f t="shared" si="32"/>
        <v>6.7764600000000008E-2</v>
      </c>
      <c r="Y74" s="589">
        <v>0.18</v>
      </c>
    </row>
    <row r="75" spans="1:25" x14ac:dyDescent="0.3">
      <c r="A75" s="589">
        <v>5.28E-2</v>
      </c>
      <c r="B75" s="96">
        <f t="shared" si="33"/>
        <v>8</v>
      </c>
      <c r="C75" s="299" t="s">
        <v>866</v>
      </c>
      <c r="D75" s="483">
        <v>0</v>
      </c>
      <c r="E75" s="483">
        <f t="shared" si="20"/>
        <v>0</v>
      </c>
      <c r="F75" s="483">
        <f t="shared" si="28"/>
        <v>0</v>
      </c>
      <c r="G75" s="484"/>
      <c r="H75" s="483">
        <f t="shared" si="29"/>
        <v>0</v>
      </c>
      <c r="I75" s="485">
        <f t="shared" si="30"/>
        <v>0</v>
      </c>
      <c r="J75" s="483">
        <f t="shared" si="34"/>
        <v>0</v>
      </c>
      <c r="K75" s="483">
        <f t="shared" si="31"/>
        <v>0</v>
      </c>
      <c r="L75" s="484"/>
      <c r="M75" s="485">
        <f t="shared" si="22"/>
        <v>0</v>
      </c>
      <c r="N75" s="485">
        <f t="shared" si="35"/>
        <v>0</v>
      </c>
      <c r="O75" s="483">
        <f t="shared" si="23"/>
        <v>0</v>
      </c>
      <c r="P75" s="483">
        <f t="shared" si="24"/>
        <v>0</v>
      </c>
      <c r="Q75" s="484"/>
      <c r="R75" s="485">
        <f t="shared" si="36"/>
        <v>0</v>
      </c>
      <c r="S75" s="483">
        <f t="shared" si="25"/>
        <v>0</v>
      </c>
      <c r="T75" s="483">
        <f t="shared" si="26"/>
        <v>0</v>
      </c>
      <c r="U75" s="483">
        <f t="shared" si="27"/>
        <v>0</v>
      </c>
      <c r="V75" s="484"/>
      <c r="W75" s="483">
        <f t="shared" si="32"/>
        <v>0</v>
      </c>
      <c r="Y75" s="589">
        <v>5.28E-2</v>
      </c>
    </row>
    <row r="76" spans="1:25" x14ac:dyDescent="0.3">
      <c r="A76" s="589">
        <v>5.28E-2</v>
      </c>
      <c r="B76" s="96">
        <f t="shared" si="33"/>
        <v>9</v>
      </c>
      <c r="C76" s="299" t="s">
        <v>867</v>
      </c>
      <c r="D76" s="483">
        <v>0</v>
      </c>
      <c r="E76" s="483">
        <f t="shared" si="20"/>
        <v>0</v>
      </c>
      <c r="F76" s="483">
        <f t="shared" si="28"/>
        <v>0</v>
      </c>
      <c r="G76" s="484"/>
      <c r="H76" s="483">
        <f t="shared" si="29"/>
        <v>0</v>
      </c>
      <c r="I76" s="485">
        <f t="shared" si="30"/>
        <v>0</v>
      </c>
      <c r="J76" s="483">
        <f t="shared" si="34"/>
        <v>0</v>
      </c>
      <c r="K76" s="483">
        <f t="shared" si="31"/>
        <v>0</v>
      </c>
      <c r="L76" s="484"/>
      <c r="M76" s="485">
        <f t="shared" si="22"/>
        <v>0</v>
      </c>
      <c r="N76" s="485">
        <f t="shared" si="35"/>
        <v>0</v>
      </c>
      <c r="O76" s="483">
        <f t="shared" si="23"/>
        <v>0</v>
      </c>
      <c r="P76" s="483">
        <f t="shared" si="24"/>
        <v>0</v>
      </c>
      <c r="Q76" s="484"/>
      <c r="R76" s="485">
        <f t="shared" si="36"/>
        <v>0</v>
      </c>
      <c r="S76" s="483">
        <f t="shared" si="25"/>
        <v>0</v>
      </c>
      <c r="T76" s="483">
        <f t="shared" si="26"/>
        <v>0</v>
      </c>
      <c r="U76" s="483">
        <f t="shared" si="27"/>
        <v>0</v>
      </c>
      <c r="V76" s="484"/>
      <c r="W76" s="483">
        <f t="shared" si="32"/>
        <v>0</v>
      </c>
      <c r="Y76" s="589">
        <v>5.28E-2</v>
      </c>
    </row>
    <row r="77" spans="1:25" x14ac:dyDescent="0.3">
      <c r="A77" s="589">
        <v>9.5000000000000001E-2</v>
      </c>
      <c r="B77" s="96">
        <f t="shared" si="33"/>
        <v>10</v>
      </c>
      <c r="C77" s="299" t="s">
        <v>258</v>
      </c>
      <c r="D77" s="483">
        <v>0.14035471470124342</v>
      </c>
      <c r="E77" s="483">
        <f t="shared" si="20"/>
        <v>0</v>
      </c>
      <c r="F77" s="483">
        <f t="shared" si="28"/>
        <v>0</v>
      </c>
      <c r="G77" s="484"/>
      <c r="H77" s="483">
        <f t="shared" si="29"/>
        <v>0.14035471470124342</v>
      </c>
      <c r="I77" s="485">
        <f t="shared" si="30"/>
        <v>0.14035471470124342</v>
      </c>
      <c r="J77" s="483">
        <f t="shared" si="34"/>
        <v>0</v>
      </c>
      <c r="K77" s="483">
        <f t="shared" si="31"/>
        <v>0</v>
      </c>
      <c r="L77" s="484"/>
      <c r="M77" s="485">
        <f t="shared" si="22"/>
        <v>0.14035471470124342</v>
      </c>
      <c r="N77" s="485">
        <f t="shared" si="35"/>
        <v>0.14035471470124342</v>
      </c>
      <c r="O77" s="483">
        <f t="shared" si="23"/>
        <v>0</v>
      </c>
      <c r="P77" s="483">
        <f t="shared" si="24"/>
        <v>0</v>
      </c>
      <c r="Q77" s="484"/>
      <c r="R77" s="485">
        <f t="shared" si="36"/>
        <v>0.14035471470124342</v>
      </c>
      <c r="S77" s="483">
        <f t="shared" si="25"/>
        <v>0.14035471470124342</v>
      </c>
      <c r="T77" s="483">
        <f t="shared" si="26"/>
        <v>0</v>
      </c>
      <c r="U77" s="483">
        <f t="shared" si="27"/>
        <v>0</v>
      </c>
      <c r="V77" s="484"/>
      <c r="W77" s="483">
        <f t="shared" si="32"/>
        <v>0.14035471470124342</v>
      </c>
      <c r="Y77" s="589">
        <v>9.5000000000000001E-2</v>
      </c>
    </row>
    <row r="78" spans="1:25" x14ac:dyDescent="0.3">
      <c r="A78" s="589">
        <v>6.3299999999999995E-2</v>
      </c>
      <c r="B78" s="96">
        <f t="shared" si="33"/>
        <v>11</v>
      </c>
      <c r="C78" s="299" t="s">
        <v>259</v>
      </c>
      <c r="D78" s="483">
        <v>0.15682087198537387</v>
      </c>
      <c r="E78" s="483">
        <f t="shared" si="20"/>
        <v>2.1659433235959744E-2</v>
      </c>
      <c r="F78" s="483">
        <f t="shared" si="28"/>
        <v>0</v>
      </c>
      <c r="G78" s="484"/>
      <c r="H78" s="483">
        <f t="shared" si="29"/>
        <v>0.17848030522133362</v>
      </c>
      <c r="I78" s="485">
        <f t="shared" si="30"/>
        <v>0.17848030522133362</v>
      </c>
      <c r="J78" s="483">
        <f t="shared" si="34"/>
        <v>2.1659433235959744E-2</v>
      </c>
      <c r="K78" s="483">
        <f t="shared" si="31"/>
        <v>0</v>
      </c>
      <c r="L78" s="484"/>
      <c r="M78" s="485">
        <f t="shared" si="22"/>
        <v>0.20013973845729338</v>
      </c>
      <c r="N78" s="485">
        <f t="shared" si="35"/>
        <v>0.20013973845729338</v>
      </c>
      <c r="O78" s="483">
        <f t="shared" si="23"/>
        <v>2.1659433235959744E-2</v>
      </c>
      <c r="P78" s="483">
        <f t="shared" si="24"/>
        <v>0</v>
      </c>
      <c r="Q78" s="484"/>
      <c r="R78" s="485">
        <f t="shared" si="36"/>
        <v>0.22179917169325314</v>
      </c>
      <c r="S78" s="483">
        <f t="shared" si="25"/>
        <v>0.22179917169325314</v>
      </c>
      <c r="T78" s="483">
        <f t="shared" si="26"/>
        <v>1.7230971071661449E-2</v>
      </c>
      <c r="U78" s="483">
        <f t="shared" si="27"/>
        <v>0</v>
      </c>
      <c r="V78" s="484"/>
      <c r="W78" s="483">
        <f t="shared" si="32"/>
        <v>0.23903014276491458</v>
      </c>
      <c r="Y78" s="589">
        <v>6.3299999999999995E-2</v>
      </c>
    </row>
    <row r="79" spans="1:25" x14ac:dyDescent="0.3">
      <c r="A79" s="589">
        <v>6.3299999999999995E-2</v>
      </c>
      <c r="B79" s="96">
        <f t="shared" si="33"/>
        <v>12</v>
      </c>
      <c r="C79" s="299" t="s">
        <v>260</v>
      </c>
      <c r="D79" s="483">
        <v>9.1627235036209592E-2</v>
      </c>
      <c r="E79" s="483">
        <f t="shared" si="20"/>
        <v>2.9480708256868328E-3</v>
      </c>
      <c r="F79" s="483">
        <f t="shared" si="28"/>
        <v>0</v>
      </c>
      <c r="G79" s="486"/>
      <c r="H79" s="483">
        <f t="shared" si="29"/>
        <v>9.4575305861896428E-2</v>
      </c>
      <c r="I79" s="485">
        <f t="shared" si="30"/>
        <v>9.4575305861896428E-2</v>
      </c>
      <c r="J79" s="483">
        <f t="shared" si="34"/>
        <v>4.931040471821046E-3</v>
      </c>
      <c r="K79" s="483">
        <f t="shared" si="31"/>
        <v>0</v>
      </c>
      <c r="L79" s="484"/>
      <c r="M79" s="485">
        <f t="shared" si="22"/>
        <v>9.950634633371748E-2</v>
      </c>
      <c r="N79" s="485">
        <f t="shared" si="35"/>
        <v>9.950634633371748E-2</v>
      </c>
      <c r="O79" s="483">
        <f t="shared" si="23"/>
        <v>4.9310404718210452E-3</v>
      </c>
      <c r="P79" s="483">
        <f t="shared" si="24"/>
        <v>0</v>
      </c>
      <c r="Q79" s="484"/>
      <c r="R79" s="485">
        <f t="shared" si="36"/>
        <v>0.10443738680553852</v>
      </c>
      <c r="S79" s="483">
        <f t="shared" si="25"/>
        <v>0.10443738680553852</v>
      </c>
      <c r="T79" s="483">
        <f t="shared" si="26"/>
        <v>4.9310404718210469E-3</v>
      </c>
      <c r="U79" s="483">
        <f t="shared" si="27"/>
        <v>0</v>
      </c>
      <c r="V79" s="484"/>
      <c r="W79" s="483">
        <f t="shared" si="32"/>
        <v>0.10936842727735957</v>
      </c>
      <c r="Y79" s="589">
        <v>6.3299999999999995E-2</v>
      </c>
    </row>
    <row r="80" spans="1:25" x14ac:dyDescent="0.3">
      <c r="A80" s="589">
        <v>6.3299999999999995E-2</v>
      </c>
      <c r="B80" s="96">
        <f t="shared" si="33"/>
        <v>13</v>
      </c>
      <c r="C80" s="499" t="s">
        <v>875</v>
      </c>
      <c r="D80" s="483">
        <v>0</v>
      </c>
      <c r="E80" s="483">
        <f t="shared" si="20"/>
        <v>0</v>
      </c>
      <c r="F80" s="483">
        <f t="shared" si="28"/>
        <v>0</v>
      </c>
      <c r="G80" s="486"/>
      <c r="H80" s="483">
        <f t="shared" ref="H80:H84" si="37">D80+E80-F80-G80</f>
        <v>0</v>
      </c>
      <c r="I80" s="485">
        <f t="shared" ref="I80:I84" si="38">H80</f>
        <v>0</v>
      </c>
      <c r="J80" s="483">
        <f t="shared" si="34"/>
        <v>0</v>
      </c>
      <c r="K80" s="483">
        <f t="shared" si="31"/>
        <v>0</v>
      </c>
      <c r="L80" s="484"/>
      <c r="M80" s="485">
        <f t="shared" ref="M80:M84" si="39">I80+J80-K80-L80</f>
        <v>0</v>
      </c>
      <c r="N80" s="485">
        <f t="shared" ref="N80:N84" si="40">M80</f>
        <v>0</v>
      </c>
      <c r="O80" s="483">
        <f t="shared" si="23"/>
        <v>0</v>
      </c>
      <c r="P80" s="483">
        <f t="shared" si="24"/>
        <v>0</v>
      </c>
      <c r="Q80" s="484"/>
      <c r="R80" s="485">
        <f t="shared" ref="R80:R84" si="41">N80+O80-P80-Q80</f>
        <v>0</v>
      </c>
      <c r="S80" s="483">
        <f t="shared" si="25"/>
        <v>0</v>
      </c>
      <c r="T80" s="483">
        <f t="shared" si="26"/>
        <v>0</v>
      </c>
      <c r="U80" s="483">
        <f t="shared" si="27"/>
        <v>0</v>
      </c>
      <c r="V80" s="484"/>
      <c r="W80" s="483">
        <f t="shared" ref="W80:W84" si="42">S80+T80-U80-V80</f>
        <v>0</v>
      </c>
      <c r="Y80" s="589">
        <v>6.3299999999999995E-2</v>
      </c>
    </row>
    <row r="81" spans="1:33" x14ac:dyDescent="0.3">
      <c r="A81" s="589">
        <v>0.15</v>
      </c>
      <c r="B81" s="96">
        <f t="shared" si="33"/>
        <v>14</v>
      </c>
      <c r="C81" s="499" t="s">
        <v>876</v>
      </c>
      <c r="D81" s="483">
        <v>0</v>
      </c>
      <c r="E81" s="483">
        <f>IF((IFERROR(D81/((D27+E27)*100%),0))&lt;70%,MIN((MAX((D27+E27)*100%-D81,0)),(D27+E27/2)*$Y81),MAX((E27+D27)*100%-D81,0)/E$86)</f>
        <v>0</v>
      </c>
      <c r="F81" s="483">
        <f t="shared" si="28"/>
        <v>0</v>
      </c>
      <c r="G81" s="486"/>
      <c r="H81" s="483">
        <f t="shared" si="37"/>
        <v>0</v>
      </c>
      <c r="I81" s="485">
        <f t="shared" si="38"/>
        <v>0</v>
      </c>
      <c r="J81" s="483">
        <f t="shared" si="34"/>
        <v>0</v>
      </c>
      <c r="K81" s="483">
        <f t="shared" si="31"/>
        <v>0</v>
      </c>
      <c r="L81" s="484"/>
      <c r="M81" s="485">
        <f t="shared" si="39"/>
        <v>0</v>
      </c>
      <c r="N81" s="485">
        <f t="shared" si="40"/>
        <v>0</v>
      </c>
      <c r="O81" s="483">
        <f>IF((IFERROR(N81/((N27+O27)*100%),0))&lt;70%,MIN((MAX((N27+O27)*100%-N81,0)),(N27+O27/2)*$A81),MAX((O27+N27)*100%-N81,0)/O$86)</f>
        <v>0</v>
      </c>
      <c r="P81" s="483">
        <f t="shared" si="24"/>
        <v>0</v>
      </c>
      <c r="Q81" s="484"/>
      <c r="R81" s="485">
        <f t="shared" si="41"/>
        <v>0</v>
      </c>
      <c r="S81" s="483">
        <f t="shared" si="25"/>
        <v>0</v>
      </c>
      <c r="T81" s="483">
        <f>IF((IFERROR(S81/((S27+T27)*100%),0))&lt;70%,MIN((MAX((S27+T27)*100%-S81,0)),(S27+T27/2)*$A108),MAX((T27+S27)*100%-S81,0)/T$86)</f>
        <v>0</v>
      </c>
      <c r="U81" s="483">
        <f t="shared" si="27"/>
        <v>0</v>
      </c>
      <c r="V81" s="484"/>
      <c r="W81" s="483">
        <f t="shared" si="42"/>
        <v>0</v>
      </c>
      <c r="Y81" s="589">
        <v>0.15</v>
      </c>
    </row>
    <row r="82" spans="1:33" x14ac:dyDescent="0.3">
      <c r="A82" s="589">
        <v>0.3</v>
      </c>
      <c r="B82" s="96">
        <f t="shared" si="33"/>
        <v>15</v>
      </c>
      <c r="C82" s="499" t="s">
        <v>877</v>
      </c>
      <c r="D82" s="483">
        <v>0</v>
      </c>
      <c r="E82" s="483">
        <f>IF((IFERROR(D82/((D28+E28)*100%),0))&lt;70%,MIN((MAX((D28+E28)*100%-D82,0)),(D28+E28/2)*$Y82),MAX((E28+D28)*100%-D82,0)/E$86)</f>
        <v>0</v>
      </c>
      <c r="F82" s="483">
        <f t="shared" si="28"/>
        <v>0</v>
      </c>
      <c r="G82" s="486"/>
      <c r="H82" s="483">
        <f t="shared" si="37"/>
        <v>0</v>
      </c>
      <c r="I82" s="485">
        <f t="shared" si="38"/>
        <v>0</v>
      </c>
      <c r="J82" s="483">
        <f t="shared" si="34"/>
        <v>0</v>
      </c>
      <c r="K82" s="483">
        <f t="shared" si="31"/>
        <v>0</v>
      </c>
      <c r="L82" s="484"/>
      <c r="M82" s="485">
        <f t="shared" si="39"/>
        <v>0</v>
      </c>
      <c r="N82" s="485">
        <f t="shared" si="40"/>
        <v>0</v>
      </c>
      <c r="O82" s="483">
        <f>IF((IFERROR(N82/((N28+O28)*100%),0))&lt;70%,MIN((MAX((N28+O28)*100%-N82,0)),(N28+O28/2)*$A82),MAX((O28+N28)*100%-N82,0)/O$86)</f>
        <v>0</v>
      </c>
      <c r="P82" s="483">
        <f t="shared" si="24"/>
        <v>0</v>
      </c>
      <c r="Q82" s="484"/>
      <c r="R82" s="485">
        <f t="shared" si="41"/>
        <v>0</v>
      </c>
      <c r="S82" s="483">
        <f t="shared" si="25"/>
        <v>0</v>
      </c>
      <c r="T82" s="483">
        <f>IF((IFERROR(S82/((S28+T28)*100%),0))&lt;70%,MIN((MAX((S28+T28)*100%-S82,0)),(S28+T28/2)*$A109),MAX((T28+S28)*100%-S82,0)/T$86)</f>
        <v>0</v>
      </c>
      <c r="U82" s="483">
        <f t="shared" si="27"/>
        <v>0</v>
      </c>
      <c r="V82" s="484"/>
      <c r="W82" s="483">
        <f t="shared" si="42"/>
        <v>0</v>
      </c>
      <c r="Y82" s="589">
        <v>0.3</v>
      </c>
    </row>
    <row r="83" spans="1:33" x14ac:dyDescent="0.3">
      <c r="A83" s="589">
        <v>0.3</v>
      </c>
      <c r="B83" s="96">
        <f t="shared" si="33"/>
        <v>16</v>
      </c>
      <c r="C83" s="499" t="s">
        <v>868</v>
      </c>
      <c r="D83" s="500">
        <v>0</v>
      </c>
      <c r="E83" s="483">
        <f>IF((IFERROR(D83/((D29+E29)*100%),0))&lt;70%,MIN((MAX((D29+E29)*100%-D83,0)),(D29+E29/2)*$Y83),MAX((E29+D29)*100%-D83,0)/E$86)</f>
        <v>0</v>
      </c>
      <c r="F83" s="483">
        <f t="shared" si="28"/>
        <v>0</v>
      </c>
      <c r="G83" s="486"/>
      <c r="H83" s="483">
        <f t="shared" si="37"/>
        <v>0</v>
      </c>
      <c r="I83" s="485">
        <f t="shared" si="38"/>
        <v>0</v>
      </c>
      <c r="J83" s="483">
        <f t="shared" si="34"/>
        <v>0</v>
      </c>
      <c r="K83" s="483">
        <f>IF(I83=0,0,I83/I29*K29)</f>
        <v>0</v>
      </c>
      <c r="L83" s="484"/>
      <c r="M83" s="485">
        <f t="shared" si="39"/>
        <v>0</v>
      </c>
      <c r="N83" s="485">
        <f t="shared" si="40"/>
        <v>0</v>
      </c>
      <c r="O83" s="483">
        <f>IF((IFERROR(N83/((N29+O29)*100%),0))&lt;70%,MIN((MAX((N29+O29)*100%-N83,0)),(N29+O29/2)*$A83),MAX((O29+N29)*100%-N83,0)/O$86)</f>
        <v>0</v>
      </c>
      <c r="P83" s="483">
        <f t="shared" si="24"/>
        <v>0</v>
      </c>
      <c r="Q83" s="484"/>
      <c r="R83" s="485">
        <f t="shared" si="41"/>
        <v>0</v>
      </c>
      <c r="S83" s="483">
        <f t="shared" si="25"/>
        <v>0</v>
      </c>
      <c r="T83" s="483">
        <f>IF((IFERROR(S83/((S29+T29)*100%),0))&lt;70%,MIN((MAX((S29+T29)*100%-S83,0)),(S29+T29/2)*$A110),MAX((T29+S29)*100%-S83,0)/T$86)</f>
        <v>0</v>
      </c>
      <c r="U83" s="483">
        <f t="shared" si="27"/>
        <v>0</v>
      </c>
      <c r="V83" s="484"/>
      <c r="W83" s="483">
        <f t="shared" si="42"/>
        <v>0</v>
      </c>
      <c r="Y83" s="589">
        <v>0.3</v>
      </c>
    </row>
    <row r="84" spans="1:33" x14ac:dyDescent="0.3">
      <c r="A84" s="589">
        <v>3.3399999999999999E-2</v>
      </c>
      <c r="B84" s="96">
        <f t="shared" si="33"/>
        <v>17</v>
      </c>
      <c r="C84" s="499" t="s">
        <v>878</v>
      </c>
      <c r="D84" s="483">
        <v>0.49154950965950256</v>
      </c>
      <c r="E84" s="483">
        <f t="shared" si="20"/>
        <v>0</v>
      </c>
      <c r="F84" s="483">
        <f t="shared" si="28"/>
        <v>0</v>
      </c>
      <c r="G84" s="486"/>
      <c r="H84" s="483">
        <f t="shared" si="37"/>
        <v>0.49154950965950256</v>
      </c>
      <c r="I84" s="485">
        <f t="shared" si="38"/>
        <v>0.49154950965950256</v>
      </c>
      <c r="J84" s="483">
        <f t="shared" si="34"/>
        <v>0</v>
      </c>
      <c r="K84" s="483">
        <f>IFERROR(IF(I84=0,0,I84/I30*K30),0)</f>
        <v>0</v>
      </c>
      <c r="L84" s="484"/>
      <c r="M84" s="485">
        <f t="shared" si="39"/>
        <v>0.49154950965950256</v>
      </c>
      <c r="N84" s="485">
        <f t="shared" si="40"/>
        <v>0.49154950965950256</v>
      </c>
      <c r="O84" s="483">
        <f t="shared" si="23"/>
        <v>0</v>
      </c>
      <c r="P84" s="483">
        <f>IFERROR(IF(N84=0,0,N84/N30*P30),0)</f>
        <v>0</v>
      </c>
      <c r="Q84" s="484"/>
      <c r="R84" s="485">
        <f t="shared" si="41"/>
        <v>0.49154950965950256</v>
      </c>
      <c r="S84" s="483">
        <f t="shared" si="25"/>
        <v>0.49154950965950256</v>
      </c>
      <c r="T84" s="483">
        <f t="shared" si="26"/>
        <v>0</v>
      </c>
      <c r="U84" s="483">
        <f>IFERROR(IF(S84=0,0,S84/S30*U30),0)</f>
        <v>0</v>
      </c>
      <c r="V84" s="484"/>
      <c r="W84" s="483">
        <f t="shared" si="42"/>
        <v>0.49154950965950256</v>
      </c>
      <c r="Y84" s="589">
        <v>3.3399999999999999E-2</v>
      </c>
    </row>
    <row r="85" spans="1:33" ht="16" x14ac:dyDescent="0.3">
      <c r="A85" s="489"/>
      <c r="B85" s="84"/>
      <c r="C85" s="99" t="s">
        <v>271</v>
      </c>
      <c r="D85" s="487">
        <f>SUM(D68:D84)</f>
        <v>2.4865011146329912</v>
      </c>
      <c r="E85" s="487">
        <f>SUM(E68:E84)</f>
        <v>8.0137008316248426E-2</v>
      </c>
      <c r="F85" s="487">
        <f t="shared" ref="F85:R85" si="43">SUM(F68:F84)</f>
        <v>0</v>
      </c>
      <c r="G85" s="487">
        <f t="shared" si="43"/>
        <v>0</v>
      </c>
      <c r="H85" s="487">
        <f t="shared" si="43"/>
        <v>2.5666381229492399</v>
      </c>
      <c r="I85" s="487">
        <f t="shared" si="43"/>
        <v>2.5666381229492399</v>
      </c>
      <c r="J85" s="487">
        <f t="shared" si="43"/>
        <v>8.6277947632363641E-2</v>
      </c>
      <c r="K85" s="487">
        <f t="shared" si="43"/>
        <v>0</v>
      </c>
      <c r="L85" s="487">
        <f t="shared" si="43"/>
        <v>0</v>
      </c>
      <c r="M85" s="487">
        <f t="shared" si="43"/>
        <v>2.6529160705816031</v>
      </c>
      <c r="N85" s="487">
        <f t="shared" si="43"/>
        <v>2.6529160705816031</v>
      </c>
      <c r="O85" s="487">
        <f t="shared" si="43"/>
        <v>0.20691924068980752</v>
      </c>
      <c r="P85" s="487">
        <f t="shared" si="43"/>
        <v>0</v>
      </c>
      <c r="Q85" s="487">
        <f t="shared" si="43"/>
        <v>0</v>
      </c>
      <c r="R85" s="487">
        <f t="shared" si="43"/>
        <v>2.8598353112714108</v>
      </c>
      <c r="S85" s="399">
        <f>SUM(S68:S84)</f>
        <v>2.8598353112714108</v>
      </c>
      <c r="T85" s="399">
        <f>SUM(T68:T84)</f>
        <v>0.23713180252550922</v>
      </c>
      <c r="U85" s="399">
        <f>SUM(U68:U84)</f>
        <v>0</v>
      </c>
      <c r="V85" s="399">
        <f>SUM(V68:V84)</f>
        <v>0</v>
      </c>
      <c r="W85" s="399">
        <f>SUM(W68:W84)</f>
        <v>3.0969671137969197</v>
      </c>
    </row>
    <row r="86" spans="1:33" ht="16" x14ac:dyDescent="0.3">
      <c r="A86" s="489"/>
      <c r="B86" s="302"/>
      <c r="C86" s="304" t="s">
        <v>872</v>
      </c>
      <c r="D86" s="304"/>
      <c r="E86" s="497">
        <v>5</v>
      </c>
      <c r="F86" s="304"/>
      <c r="G86" s="304"/>
      <c r="H86" s="304"/>
      <c r="I86" s="302"/>
      <c r="J86" s="99">
        <v>7</v>
      </c>
      <c r="K86" s="302"/>
      <c r="L86" s="302"/>
      <c r="M86" s="302"/>
      <c r="N86" s="302"/>
      <c r="O86" s="99">
        <v>6</v>
      </c>
      <c r="P86" s="302"/>
      <c r="Q86" s="302"/>
      <c r="R86" s="302"/>
      <c r="S86" s="304"/>
      <c r="T86" s="99">
        <v>5</v>
      </c>
      <c r="U86" s="304"/>
      <c r="V86" s="304"/>
      <c r="W86" s="304"/>
      <c r="X86" s="43"/>
      <c r="Y86" s="43"/>
      <c r="Z86" s="43"/>
      <c r="AA86" s="43"/>
      <c r="AB86" s="43"/>
      <c r="AC86" s="43"/>
      <c r="AD86" s="43"/>
      <c r="AE86" s="43"/>
      <c r="AF86" s="43"/>
      <c r="AG86" s="43"/>
    </row>
    <row r="87" spans="1:33" ht="16" x14ac:dyDescent="0.3">
      <c r="A87" s="489"/>
      <c r="B87" s="609" t="s">
        <v>613</v>
      </c>
      <c r="C87" s="610"/>
      <c r="D87" s="305"/>
      <c r="E87" s="305"/>
      <c r="F87" s="305"/>
      <c r="G87" s="305"/>
      <c r="H87" s="305"/>
      <c r="I87" s="306"/>
      <c r="J87" s="306"/>
      <c r="K87" s="302"/>
      <c r="L87" s="302"/>
      <c r="M87" s="302"/>
      <c r="N87" s="302"/>
      <c r="O87" s="302"/>
      <c r="P87" s="302"/>
      <c r="Q87" s="302"/>
      <c r="R87" s="302"/>
      <c r="S87" s="43"/>
      <c r="T87" s="43"/>
      <c r="U87" s="43"/>
      <c r="V87" s="43"/>
      <c r="W87" s="43"/>
      <c r="X87" s="43"/>
      <c r="Y87" s="43"/>
      <c r="Z87" s="43"/>
      <c r="AA87" s="43"/>
      <c r="AB87" s="43"/>
      <c r="AC87" s="43"/>
      <c r="AD87" s="43"/>
      <c r="AE87" s="43"/>
      <c r="AF87" s="43"/>
      <c r="AG87" s="43"/>
    </row>
    <row r="88" spans="1:33" ht="16" x14ac:dyDescent="0.3">
      <c r="A88" s="489"/>
      <c r="B88" s="609" t="s">
        <v>739</v>
      </c>
      <c r="C88" s="610"/>
      <c r="D88" s="305"/>
      <c r="E88" s="305"/>
      <c r="F88" s="305"/>
      <c r="G88" s="305"/>
      <c r="H88" s="305"/>
      <c r="I88" s="306"/>
      <c r="J88" s="306"/>
      <c r="K88" s="302"/>
      <c r="L88" s="302"/>
      <c r="M88" s="302"/>
      <c r="N88" s="302"/>
      <c r="O88" s="302"/>
      <c r="P88" s="302"/>
      <c r="Q88" s="302"/>
      <c r="R88" s="302"/>
      <c r="S88" s="43"/>
      <c r="T88" s="43"/>
      <c r="U88" s="43"/>
      <c r="V88" s="43"/>
      <c r="W88" s="43"/>
      <c r="X88" s="43"/>
      <c r="Y88" s="43"/>
      <c r="Z88" s="43"/>
      <c r="AA88" s="43"/>
      <c r="AB88" s="43"/>
      <c r="AC88" s="43"/>
      <c r="AD88" s="43"/>
      <c r="AE88" s="43"/>
      <c r="AF88" s="43"/>
      <c r="AG88" s="43"/>
    </row>
    <row r="89" spans="1:33" ht="15" customHeight="1" x14ac:dyDescent="0.3">
      <c r="A89" s="489"/>
      <c r="B89" s="302"/>
      <c r="C89" s="304"/>
      <c r="D89" s="304"/>
      <c r="E89" s="304"/>
      <c r="F89" s="304"/>
      <c r="G89" s="304"/>
      <c r="H89" s="304"/>
      <c r="I89" s="302"/>
      <c r="J89" s="302"/>
      <c r="K89" s="302"/>
      <c r="L89" s="302"/>
      <c r="M89" s="302"/>
      <c r="N89" s="302"/>
      <c r="O89" s="302"/>
      <c r="P89" s="302"/>
      <c r="Q89" s="302"/>
      <c r="R89" s="302"/>
    </row>
    <row r="90" spans="1:33" ht="16" x14ac:dyDescent="0.3">
      <c r="A90" s="489"/>
      <c r="B90" s="302"/>
      <c r="C90" s="304"/>
      <c r="D90" s="8"/>
      <c r="E90" s="8"/>
      <c r="F90" s="8"/>
      <c r="G90" s="8"/>
      <c r="H90" s="8"/>
      <c r="I90" s="1"/>
      <c r="J90" s="42"/>
      <c r="K90" s="1"/>
      <c r="L90" s="1"/>
      <c r="M90" s="42"/>
      <c r="N90" s="42"/>
      <c r="O90" s="1"/>
      <c r="P90" s="1"/>
      <c r="Q90" s="1"/>
      <c r="R90" s="297" t="s">
        <v>10</v>
      </c>
    </row>
    <row r="91" spans="1:33" x14ac:dyDescent="0.3">
      <c r="A91" s="489"/>
      <c r="B91" s="1301" t="s">
        <v>343</v>
      </c>
      <c r="C91" s="1301" t="s">
        <v>37</v>
      </c>
      <c r="D91" s="1414" t="s">
        <v>935</v>
      </c>
      <c r="E91" s="1415"/>
      <c r="F91" s="1415"/>
      <c r="G91" s="1415"/>
      <c r="H91" s="1416"/>
      <c r="I91" s="1414" t="s">
        <v>939</v>
      </c>
      <c r="J91" s="1415"/>
      <c r="K91" s="1415"/>
      <c r="L91" s="1415"/>
      <c r="M91" s="1416"/>
      <c r="N91" s="1414" t="s">
        <v>936</v>
      </c>
      <c r="O91" s="1415"/>
      <c r="P91" s="1415"/>
      <c r="Q91" s="1415"/>
      <c r="R91" s="1416"/>
      <c r="S91" s="1414" t="s">
        <v>938</v>
      </c>
      <c r="T91" s="1415"/>
      <c r="U91" s="1415"/>
      <c r="V91" s="1415"/>
      <c r="W91" s="1416"/>
    </row>
    <row r="92" spans="1:33" x14ac:dyDescent="0.3">
      <c r="A92" s="489"/>
      <c r="B92" s="1301"/>
      <c r="C92" s="1301"/>
      <c r="D92" s="1417" t="s">
        <v>21</v>
      </c>
      <c r="E92" s="1418"/>
      <c r="F92" s="1418"/>
      <c r="G92" s="1418"/>
      <c r="H92" s="1419"/>
      <c r="I92" s="1417" t="s">
        <v>21</v>
      </c>
      <c r="J92" s="1418"/>
      <c r="K92" s="1418"/>
      <c r="L92" s="1418"/>
      <c r="M92" s="1419"/>
      <c r="N92" s="1417" t="s">
        <v>21</v>
      </c>
      <c r="O92" s="1418"/>
      <c r="P92" s="1418"/>
      <c r="Q92" s="1418"/>
      <c r="R92" s="1419"/>
      <c r="S92" s="1411" t="s">
        <v>21</v>
      </c>
      <c r="T92" s="1412"/>
      <c r="U92" s="1412"/>
      <c r="V92" s="1412"/>
      <c r="W92" s="1412"/>
    </row>
    <row r="93" spans="1:33" ht="56" x14ac:dyDescent="0.3">
      <c r="A93" s="489"/>
      <c r="B93" s="1301"/>
      <c r="C93" s="1301"/>
      <c r="D93" s="652" t="s">
        <v>273</v>
      </c>
      <c r="E93" s="652" t="s">
        <v>268</v>
      </c>
      <c r="F93" s="303" t="s">
        <v>274</v>
      </c>
      <c r="G93" s="650" t="s">
        <v>601</v>
      </c>
      <c r="H93" s="652" t="s">
        <v>275</v>
      </c>
      <c r="I93" s="652" t="s">
        <v>273</v>
      </c>
      <c r="J93" s="652" t="s">
        <v>268</v>
      </c>
      <c r="K93" s="303" t="s">
        <v>274</v>
      </c>
      <c r="L93" s="650" t="s">
        <v>601</v>
      </c>
      <c r="M93" s="652" t="s">
        <v>275</v>
      </c>
      <c r="N93" s="652" t="s">
        <v>273</v>
      </c>
      <c r="O93" s="652" t="s">
        <v>268</v>
      </c>
      <c r="P93" s="303" t="s">
        <v>274</v>
      </c>
      <c r="Q93" s="650" t="s">
        <v>601</v>
      </c>
      <c r="R93" s="652" t="s">
        <v>275</v>
      </c>
      <c r="S93" s="598" t="s">
        <v>273</v>
      </c>
      <c r="T93" s="598" t="s">
        <v>268</v>
      </c>
      <c r="U93" s="303" t="s">
        <v>274</v>
      </c>
      <c r="V93" s="595" t="s">
        <v>601</v>
      </c>
      <c r="W93" s="598" t="s">
        <v>275</v>
      </c>
    </row>
    <row r="94" spans="1:33" ht="28" x14ac:dyDescent="0.3">
      <c r="A94" s="489"/>
      <c r="B94" s="298"/>
      <c r="C94" s="298"/>
      <c r="D94" s="298" t="s">
        <v>675</v>
      </c>
      <c r="E94" s="298" t="s">
        <v>676</v>
      </c>
      <c r="F94" s="298" t="s">
        <v>677</v>
      </c>
      <c r="G94" s="298" t="s">
        <v>678</v>
      </c>
      <c r="H94" s="298" t="s">
        <v>679</v>
      </c>
      <c r="I94" s="298" t="s">
        <v>680</v>
      </c>
      <c r="J94" s="298" t="s">
        <v>681</v>
      </c>
      <c r="K94" s="298" t="s">
        <v>682</v>
      </c>
      <c r="L94" s="298" t="s">
        <v>683</v>
      </c>
      <c r="M94" s="298" t="s">
        <v>684</v>
      </c>
      <c r="N94" s="298" t="s">
        <v>949</v>
      </c>
      <c r="O94" s="298" t="s">
        <v>950</v>
      </c>
      <c r="P94" s="298" t="s">
        <v>951</v>
      </c>
      <c r="Q94" s="298" t="s">
        <v>952</v>
      </c>
      <c r="R94" s="298" t="s">
        <v>953</v>
      </c>
      <c r="S94" s="298" t="s">
        <v>954</v>
      </c>
      <c r="T94" s="298" t="s">
        <v>955</v>
      </c>
      <c r="U94" s="298" t="s">
        <v>956</v>
      </c>
      <c r="V94" s="298" t="s">
        <v>957</v>
      </c>
      <c r="W94" s="298" t="s">
        <v>958</v>
      </c>
    </row>
    <row r="95" spans="1:33" x14ac:dyDescent="0.3">
      <c r="A95" s="564">
        <f t="shared" ref="A95:A106" si="44">A68</f>
        <v>0</v>
      </c>
      <c r="B95" s="96">
        <v>1</v>
      </c>
      <c r="C95" s="299" t="s">
        <v>861</v>
      </c>
      <c r="D95" s="485">
        <f t="shared" ref="D95:D111" si="45">W68</f>
        <v>0</v>
      </c>
      <c r="E95" s="483">
        <f t="shared" ref="E95:E111" si="46">IF((IFERROR(D95/((D40+E40)*90%),0))&lt;70%,MIN((MAX((D40+E40)*90%-D95,0)),(D40+E40/2)*$A95),MAX((E40+D40)*90%-D95,0)/E$113)</f>
        <v>0</v>
      </c>
      <c r="F95" s="483">
        <f t="shared" ref="F95:F110" si="47">IF(D95=0,0,D95/D40*F40)</f>
        <v>0</v>
      </c>
      <c r="G95" s="484"/>
      <c r="H95" s="485">
        <f>D95+E95-F95-G95</f>
        <v>0</v>
      </c>
      <c r="I95" s="485">
        <f>H95</f>
        <v>0</v>
      </c>
      <c r="J95" s="483">
        <f t="shared" ref="J95:J111" si="48">IF((IFERROR(I95/((I40+J40)*90%),0))&lt;70%,MIN((MAX((I40+J40)*90%-I95,0)),(I40+J40/2)*$A95),MAX((J40+I40)*90%-I95,0)/J$113)</f>
        <v>0</v>
      </c>
      <c r="K95" s="483">
        <f t="shared" ref="K95:K110" si="49">IF(I95=0,0,I95/I40*K40)</f>
        <v>0</v>
      </c>
      <c r="L95" s="484"/>
      <c r="M95" s="485">
        <f>I95+J95-K95-L95</f>
        <v>0</v>
      </c>
      <c r="N95" s="485">
        <f>M95</f>
        <v>0</v>
      </c>
      <c r="O95" s="483">
        <f t="shared" ref="O95:O111" si="50">IF((IFERROR(N95/((N40+O40)*90%),0))&lt;70%,MIN((MAX((N40+O40)*90%-N95,0)),(N40+O40/2)*$A95),MAX((O40+N40)*90%-N95,0)/O$113)</f>
        <v>0</v>
      </c>
      <c r="P95" s="483">
        <f t="shared" ref="P95:P110" si="51">IF(N95=0,0,N95/N40*P40)</f>
        <v>0</v>
      </c>
      <c r="Q95" s="484"/>
      <c r="R95" s="485">
        <f>N95+O95-P95-Q95</f>
        <v>0</v>
      </c>
      <c r="S95" s="485">
        <f>R95</f>
        <v>0</v>
      </c>
      <c r="T95" s="483">
        <f t="shared" ref="T95:T111" si="52">IF((IFERROR(S95/((S40+T40)*90%),0))&lt;70%,MIN((MAX((S40+T40)*90%-S95,0)),(S40+T40/2)*$A95),MAX((T40+S40)*90%-S95,0)/T$113)</f>
        <v>0</v>
      </c>
      <c r="U95" s="483">
        <f t="shared" ref="U95:U110" si="53">IF(S95=0,0,S95/S40*U40)</f>
        <v>0</v>
      </c>
      <c r="V95" s="484"/>
      <c r="W95" s="485">
        <f>S95+T95-U95-V95</f>
        <v>0</v>
      </c>
    </row>
    <row r="96" spans="1:33" x14ac:dyDescent="0.3">
      <c r="A96" s="564">
        <f t="shared" si="44"/>
        <v>3.3399999999999999E-2</v>
      </c>
      <c r="B96" s="96">
        <f>B95+1</f>
        <v>2</v>
      </c>
      <c r="C96" s="299" t="s">
        <v>255</v>
      </c>
      <c r="D96" s="485">
        <f t="shared" si="45"/>
        <v>0.37438025336926301</v>
      </c>
      <c r="E96" s="483">
        <f t="shared" si="46"/>
        <v>3.0319411907676407E-2</v>
      </c>
      <c r="F96" s="483">
        <f t="shared" si="47"/>
        <v>0</v>
      </c>
      <c r="G96" s="484"/>
      <c r="H96" s="485">
        <f t="shared" ref="H96:H106" si="54">D96+E96-F96-G96</f>
        <v>0.4046996652769394</v>
      </c>
      <c r="I96" s="485">
        <f t="shared" ref="I96:I106" si="55">H96</f>
        <v>0.4046996652769394</v>
      </c>
      <c r="J96" s="483">
        <f t="shared" si="48"/>
        <v>3.0319411907676407E-2</v>
      </c>
      <c r="K96" s="483">
        <f t="shared" si="49"/>
        <v>0</v>
      </c>
      <c r="L96" s="484"/>
      <c r="M96" s="485">
        <f t="shared" ref="M96:M106" si="56">I96+J96-K96-L96</f>
        <v>0.4350190771846158</v>
      </c>
      <c r="N96" s="485">
        <f t="shared" ref="N96:N111" si="57">M96</f>
        <v>0.4350190771846158</v>
      </c>
      <c r="O96" s="483">
        <f t="shared" si="50"/>
        <v>3.0319411907676407E-2</v>
      </c>
      <c r="P96" s="483">
        <f t="shared" si="51"/>
        <v>0</v>
      </c>
      <c r="Q96" s="484"/>
      <c r="R96" s="485">
        <f t="shared" ref="R96:R111" si="58">N96+O96-P96-Q96</f>
        <v>0.4653384890922922</v>
      </c>
      <c r="S96" s="485">
        <f t="shared" ref="S96:S111" si="59">R96</f>
        <v>0.4653384890922922</v>
      </c>
      <c r="T96" s="483">
        <f t="shared" si="52"/>
        <v>3.0319411907676407E-2</v>
      </c>
      <c r="U96" s="483">
        <f t="shared" si="53"/>
        <v>0</v>
      </c>
      <c r="V96" s="484"/>
      <c r="W96" s="485">
        <f t="shared" ref="W96:W111" si="60">S96+T96-U96-V96</f>
        <v>0.49565790099996859</v>
      </c>
    </row>
    <row r="97" spans="1:23" ht="28" x14ac:dyDescent="0.3">
      <c r="A97" s="564">
        <f t="shared" si="44"/>
        <v>5.28E-2</v>
      </c>
      <c r="B97" s="96">
        <f t="shared" ref="B97:B111" si="61">B96+1</f>
        <v>3</v>
      </c>
      <c r="C97" s="300" t="s">
        <v>862</v>
      </c>
      <c r="D97" s="485">
        <f t="shared" si="45"/>
        <v>0</v>
      </c>
      <c r="E97" s="483">
        <f t="shared" si="46"/>
        <v>0</v>
      </c>
      <c r="F97" s="483">
        <f t="shared" si="47"/>
        <v>0</v>
      </c>
      <c r="G97" s="484"/>
      <c r="H97" s="485">
        <f t="shared" si="54"/>
        <v>0</v>
      </c>
      <c r="I97" s="485">
        <f t="shared" si="55"/>
        <v>0</v>
      </c>
      <c r="J97" s="483">
        <f t="shared" si="48"/>
        <v>0</v>
      </c>
      <c r="K97" s="483">
        <f t="shared" si="49"/>
        <v>0</v>
      </c>
      <c r="L97" s="484"/>
      <c r="M97" s="485">
        <f t="shared" si="56"/>
        <v>0</v>
      </c>
      <c r="N97" s="485">
        <f t="shared" si="57"/>
        <v>0</v>
      </c>
      <c r="O97" s="483">
        <f t="shared" si="50"/>
        <v>0</v>
      </c>
      <c r="P97" s="483">
        <f t="shared" si="51"/>
        <v>0</v>
      </c>
      <c r="Q97" s="484"/>
      <c r="R97" s="485">
        <f t="shared" si="58"/>
        <v>0</v>
      </c>
      <c r="S97" s="485">
        <f t="shared" si="59"/>
        <v>0</v>
      </c>
      <c r="T97" s="483">
        <f t="shared" si="52"/>
        <v>0</v>
      </c>
      <c r="U97" s="483">
        <f t="shared" si="53"/>
        <v>0</v>
      </c>
      <c r="V97" s="484"/>
      <c r="W97" s="485">
        <f t="shared" si="60"/>
        <v>0</v>
      </c>
    </row>
    <row r="98" spans="1:23" x14ac:dyDescent="0.3">
      <c r="A98" s="564">
        <f t="shared" si="44"/>
        <v>5.28E-2</v>
      </c>
      <c r="B98" s="96">
        <f t="shared" si="61"/>
        <v>4</v>
      </c>
      <c r="C98" s="300" t="s">
        <v>863</v>
      </c>
      <c r="D98" s="485">
        <f t="shared" si="45"/>
        <v>0</v>
      </c>
      <c r="E98" s="483">
        <f t="shared" si="46"/>
        <v>0</v>
      </c>
      <c r="F98" s="483">
        <f t="shared" si="47"/>
        <v>0</v>
      </c>
      <c r="G98" s="484"/>
      <c r="H98" s="485">
        <f t="shared" si="54"/>
        <v>0</v>
      </c>
      <c r="I98" s="485">
        <f t="shared" si="55"/>
        <v>0</v>
      </c>
      <c r="J98" s="483">
        <f t="shared" si="48"/>
        <v>0</v>
      </c>
      <c r="K98" s="483">
        <f t="shared" si="49"/>
        <v>0</v>
      </c>
      <c r="L98" s="484"/>
      <c r="M98" s="485">
        <f t="shared" si="56"/>
        <v>0</v>
      </c>
      <c r="N98" s="485">
        <f t="shared" si="57"/>
        <v>0</v>
      </c>
      <c r="O98" s="483">
        <f t="shared" si="50"/>
        <v>0</v>
      </c>
      <c r="P98" s="483">
        <f t="shared" si="51"/>
        <v>0</v>
      </c>
      <c r="Q98" s="484"/>
      <c r="R98" s="485">
        <f t="shared" si="58"/>
        <v>0</v>
      </c>
      <c r="S98" s="485">
        <f t="shared" si="59"/>
        <v>0</v>
      </c>
      <c r="T98" s="483">
        <f t="shared" si="52"/>
        <v>0</v>
      </c>
      <c r="U98" s="483">
        <f t="shared" si="53"/>
        <v>0</v>
      </c>
      <c r="V98" s="484"/>
      <c r="W98" s="485">
        <f t="shared" si="60"/>
        <v>0</v>
      </c>
    </row>
    <row r="99" spans="1:23" x14ac:dyDescent="0.3">
      <c r="A99" s="564">
        <f t="shared" si="44"/>
        <v>3.3399999999999999E-2</v>
      </c>
      <c r="B99" s="96">
        <f t="shared" si="61"/>
        <v>5</v>
      </c>
      <c r="C99" s="300" t="s">
        <v>864</v>
      </c>
      <c r="D99" s="485">
        <f t="shared" si="45"/>
        <v>2.7388503962988763E-2</v>
      </c>
      <c r="E99" s="483">
        <f t="shared" si="46"/>
        <v>3.2885415768811213E-3</v>
      </c>
      <c r="F99" s="483">
        <f t="shared" si="47"/>
        <v>0</v>
      </c>
      <c r="G99" s="484"/>
      <c r="H99" s="485">
        <f t="shared" si="54"/>
        <v>3.0677045539869885E-2</v>
      </c>
      <c r="I99" s="485">
        <f t="shared" si="55"/>
        <v>3.0677045539869885E-2</v>
      </c>
      <c r="J99" s="483">
        <f t="shared" si="48"/>
        <v>3.2885415768811213E-3</v>
      </c>
      <c r="K99" s="483">
        <f t="shared" si="49"/>
        <v>0</v>
      </c>
      <c r="L99" s="484"/>
      <c r="M99" s="485">
        <f t="shared" si="56"/>
        <v>3.3965587116751003E-2</v>
      </c>
      <c r="N99" s="485">
        <f t="shared" si="57"/>
        <v>3.3965587116751003E-2</v>
      </c>
      <c r="O99" s="483">
        <f t="shared" si="50"/>
        <v>3.2885415768811213E-3</v>
      </c>
      <c r="P99" s="483">
        <f t="shared" si="51"/>
        <v>0</v>
      </c>
      <c r="Q99" s="484"/>
      <c r="R99" s="485">
        <f t="shared" si="58"/>
        <v>3.7254128693632121E-2</v>
      </c>
      <c r="S99" s="485">
        <f t="shared" si="59"/>
        <v>3.7254128693632121E-2</v>
      </c>
      <c r="T99" s="483">
        <f t="shared" si="52"/>
        <v>3.2885415768811213E-3</v>
      </c>
      <c r="U99" s="483">
        <f t="shared" si="53"/>
        <v>0</v>
      </c>
      <c r="V99" s="484"/>
      <c r="W99" s="485">
        <f t="shared" si="60"/>
        <v>4.054267027051324E-2</v>
      </c>
    </row>
    <row r="100" spans="1:23" x14ac:dyDescent="0.3">
      <c r="A100" s="564">
        <f t="shared" si="44"/>
        <v>5.28E-2</v>
      </c>
      <c r="B100" s="96">
        <f t="shared" si="61"/>
        <v>6</v>
      </c>
      <c r="C100" s="299" t="s">
        <v>254</v>
      </c>
      <c r="D100" s="485">
        <f t="shared" si="45"/>
        <v>1.6471309620616479</v>
      </c>
      <c r="E100" s="483">
        <f t="shared" si="46"/>
        <v>0.15425599749746921</v>
      </c>
      <c r="F100" s="483">
        <f t="shared" si="47"/>
        <v>0</v>
      </c>
      <c r="G100" s="484"/>
      <c r="H100" s="485">
        <f t="shared" si="54"/>
        <v>1.801386959559117</v>
      </c>
      <c r="I100" s="485">
        <f t="shared" si="55"/>
        <v>1.801386959559117</v>
      </c>
      <c r="J100" s="483">
        <f t="shared" si="48"/>
        <v>0.15425599749746921</v>
      </c>
      <c r="K100" s="483">
        <f t="shared" si="49"/>
        <v>0</v>
      </c>
      <c r="L100" s="484"/>
      <c r="M100" s="485">
        <f t="shared" si="56"/>
        <v>1.9556429570565861</v>
      </c>
      <c r="N100" s="485">
        <f t="shared" si="57"/>
        <v>1.9556429570565861</v>
      </c>
      <c r="O100" s="483">
        <f t="shared" si="50"/>
        <v>0.33686031832513774</v>
      </c>
      <c r="P100" s="483">
        <f t="shared" si="51"/>
        <v>0</v>
      </c>
      <c r="Q100" s="484"/>
      <c r="R100" s="485">
        <f t="shared" si="58"/>
        <v>2.2925032753817236</v>
      </c>
      <c r="S100" s="485">
        <f t="shared" si="59"/>
        <v>2.2925032753817236</v>
      </c>
      <c r="T100" s="483">
        <f t="shared" si="52"/>
        <v>0.33686031832513796</v>
      </c>
      <c r="U100" s="483">
        <f t="shared" si="53"/>
        <v>0</v>
      </c>
      <c r="V100" s="484"/>
      <c r="W100" s="485">
        <f t="shared" si="60"/>
        <v>2.6293635937068616</v>
      </c>
    </row>
    <row r="101" spans="1:23" x14ac:dyDescent="0.3">
      <c r="A101" s="564">
        <f t="shared" si="44"/>
        <v>0.18</v>
      </c>
      <c r="B101" s="96">
        <f t="shared" si="61"/>
        <v>7</v>
      </c>
      <c r="C101" s="299" t="s">
        <v>865</v>
      </c>
      <c r="D101" s="485">
        <f t="shared" si="45"/>
        <v>6.7764600000000008E-2</v>
      </c>
      <c r="E101" s="483">
        <f t="shared" si="46"/>
        <v>2.7105839999999999E-2</v>
      </c>
      <c r="F101" s="483">
        <f t="shared" si="47"/>
        <v>0</v>
      </c>
      <c r="G101" s="484"/>
      <c r="H101" s="485">
        <f t="shared" si="54"/>
        <v>9.487044E-2</v>
      </c>
      <c r="I101" s="485">
        <f t="shared" si="55"/>
        <v>9.487044E-2</v>
      </c>
      <c r="J101" s="483">
        <f t="shared" si="48"/>
        <v>1.3552920000000005E-2</v>
      </c>
      <c r="K101" s="483">
        <f t="shared" si="49"/>
        <v>0</v>
      </c>
      <c r="L101" s="484"/>
      <c r="M101" s="485">
        <f t="shared" si="56"/>
        <v>0.10842336000000001</v>
      </c>
      <c r="N101" s="485">
        <f t="shared" si="57"/>
        <v>0.10842336000000001</v>
      </c>
      <c r="O101" s="483">
        <f t="shared" si="50"/>
        <v>1.3552920000000003E-2</v>
      </c>
      <c r="P101" s="483">
        <f t="shared" si="51"/>
        <v>0</v>
      </c>
      <c r="Q101" s="484"/>
      <c r="R101" s="485">
        <f t="shared" si="58"/>
        <v>0.12197628000000002</v>
      </c>
      <c r="S101" s="485">
        <f t="shared" si="59"/>
        <v>0.12197628000000002</v>
      </c>
      <c r="T101" s="483">
        <f t="shared" si="52"/>
        <v>1.3552919999999996E-2</v>
      </c>
      <c r="U101" s="483">
        <f t="shared" si="53"/>
        <v>0</v>
      </c>
      <c r="V101" s="484"/>
      <c r="W101" s="485">
        <f t="shared" si="60"/>
        <v>0.13552920000000002</v>
      </c>
    </row>
    <row r="102" spans="1:23" x14ac:dyDescent="0.3">
      <c r="A102" s="564">
        <f t="shared" si="44"/>
        <v>5.28E-2</v>
      </c>
      <c r="B102" s="96">
        <f t="shared" si="61"/>
        <v>8</v>
      </c>
      <c r="C102" s="299" t="s">
        <v>866</v>
      </c>
      <c r="D102" s="485">
        <f t="shared" si="45"/>
        <v>0</v>
      </c>
      <c r="E102" s="483">
        <f t="shared" si="46"/>
        <v>0</v>
      </c>
      <c r="F102" s="483">
        <f t="shared" si="47"/>
        <v>0</v>
      </c>
      <c r="G102" s="484"/>
      <c r="H102" s="485">
        <f t="shared" si="54"/>
        <v>0</v>
      </c>
      <c r="I102" s="485">
        <f t="shared" si="55"/>
        <v>0</v>
      </c>
      <c r="J102" s="483">
        <f t="shared" si="48"/>
        <v>0</v>
      </c>
      <c r="K102" s="483">
        <f t="shared" si="49"/>
        <v>0</v>
      </c>
      <c r="L102" s="484"/>
      <c r="M102" s="485">
        <f t="shared" si="56"/>
        <v>0</v>
      </c>
      <c r="N102" s="485">
        <f t="shared" si="57"/>
        <v>0</v>
      </c>
      <c r="O102" s="483">
        <f t="shared" si="50"/>
        <v>0</v>
      </c>
      <c r="P102" s="483">
        <f t="shared" si="51"/>
        <v>0</v>
      </c>
      <c r="Q102" s="484"/>
      <c r="R102" s="485">
        <f t="shared" si="58"/>
        <v>0</v>
      </c>
      <c r="S102" s="485">
        <f t="shared" si="59"/>
        <v>0</v>
      </c>
      <c r="T102" s="483">
        <f t="shared" si="52"/>
        <v>0</v>
      </c>
      <c r="U102" s="483">
        <f t="shared" si="53"/>
        <v>0</v>
      </c>
      <c r="V102" s="484"/>
      <c r="W102" s="485">
        <f t="shared" si="60"/>
        <v>0</v>
      </c>
    </row>
    <row r="103" spans="1:23" x14ac:dyDescent="0.3">
      <c r="A103" s="564">
        <f t="shared" si="44"/>
        <v>5.28E-2</v>
      </c>
      <c r="B103" s="96">
        <f t="shared" si="61"/>
        <v>9</v>
      </c>
      <c r="C103" s="299" t="s">
        <v>867</v>
      </c>
      <c r="D103" s="485">
        <f t="shared" si="45"/>
        <v>0</v>
      </c>
      <c r="E103" s="483">
        <f t="shared" si="46"/>
        <v>0</v>
      </c>
      <c r="F103" s="483">
        <f t="shared" si="47"/>
        <v>0</v>
      </c>
      <c r="G103" s="484"/>
      <c r="H103" s="485">
        <f t="shared" si="54"/>
        <v>0</v>
      </c>
      <c r="I103" s="485">
        <f t="shared" si="55"/>
        <v>0</v>
      </c>
      <c r="J103" s="483">
        <f t="shared" si="48"/>
        <v>0</v>
      </c>
      <c r="K103" s="483">
        <f t="shared" si="49"/>
        <v>0</v>
      </c>
      <c r="L103" s="484"/>
      <c r="M103" s="485">
        <f t="shared" si="56"/>
        <v>0</v>
      </c>
      <c r="N103" s="485">
        <f t="shared" si="57"/>
        <v>0</v>
      </c>
      <c r="O103" s="483">
        <f t="shared" si="50"/>
        <v>0</v>
      </c>
      <c r="P103" s="483">
        <f t="shared" si="51"/>
        <v>0</v>
      </c>
      <c r="Q103" s="484"/>
      <c r="R103" s="485">
        <f t="shared" si="58"/>
        <v>0</v>
      </c>
      <c r="S103" s="485">
        <f t="shared" si="59"/>
        <v>0</v>
      </c>
      <c r="T103" s="483">
        <f t="shared" si="52"/>
        <v>0</v>
      </c>
      <c r="U103" s="483">
        <f t="shared" si="53"/>
        <v>0</v>
      </c>
      <c r="V103" s="484"/>
      <c r="W103" s="485">
        <f t="shared" si="60"/>
        <v>0</v>
      </c>
    </row>
    <row r="104" spans="1:23" x14ac:dyDescent="0.3">
      <c r="A104" s="564">
        <f t="shared" si="44"/>
        <v>9.5000000000000001E-2</v>
      </c>
      <c r="B104" s="96">
        <f t="shared" si="61"/>
        <v>10</v>
      </c>
      <c r="C104" s="299" t="s">
        <v>258</v>
      </c>
      <c r="D104" s="485">
        <f t="shared" si="45"/>
        <v>0.14035471470124342</v>
      </c>
      <c r="E104" s="483">
        <f t="shared" si="46"/>
        <v>0</v>
      </c>
      <c r="F104" s="483">
        <f t="shared" si="47"/>
        <v>0</v>
      </c>
      <c r="G104" s="484"/>
      <c r="H104" s="485">
        <f t="shared" si="54"/>
        <v>0.14035471470124342</v>
      </c>
      <c r="I104" s="485">
        <f t="shared" si="55"/>
        <v>0.14035471470124342</v>
      </c>
      <c r="J104" s="483">
        <f t="shared" si="48"/>
        <v>0</v>
      </c>
      <c r="K104" s="483">
        <f t="shared" si="49"/>
        <v>0</v>
      </c>
      <c r="L104" s="484"/>
      <c r="M104" s="485">
        <f t="shared" si="56"/>
        <v>0.14035471470124342</v>
      </c>
      <c r="N104" s="485">
        <f t="shared" si="57"/>
        <v>0.14035471470124342</v>
      </c>
      <c r="O104" s="483">
        <f t="shared" si="50"/>
        <v>0</v>
      </c>
      <c r="P104" s="483">
        <f t="shared" si="51"/>
        <v>0</v>
      </c>
      <c r="Q104" s="484"/>
      <c r="R104" s="485">
        <f t="shared" si="58"/>
        <v>0.14035471470124342</v>
      </c>
      <c r="S104" s="485">
        <f t="shared" si="59"/>
        <v>0.14035471470124342</v>
      </c>
      <c r="T104" s="483">
        <f t="shared" si="52"/>
        <v>0</v>
      </c>
      <c r="U104" s="483">
        <f t="shared" si="53"/>
        <v>0</v>
      </c>
      <c r="V104" s="484"/>
      <c r="W104" s="485">
        <f t="shared" si="60"/>
        <v>0.14035471470124342</v>
      </c>
    </row>
    <row r="105" spans="1:23" x14ac:dyDescent="0.3">
      <c r="A105" s="564">
        <f t="shared" si="44"/>
        <v>6.3299999999999995E-2</v>
      </c>
      <c r="B105" s="96">
        <f t="shared" si="61"/>
        <v>11</v>
      </c>
      <c r="C105" s="299" t="s">
        <v>259</v>
      </c>
      <c r="D105" s="485">
        <f t="shared" si="45"/>
        <v>0.23903014276491458</v>
      </c>
      <c r="E105" s="483">
        <f t="shared" si="46"/>
        <v>1.7230971071661452E-2</v>
      </c>
      <c r="F105" s="483">
        <f t="shared" si="47"/>
        <v>0</v>
      </c>
      <c r="G105" s="484"/>
      <c r="H105" s="485">
        <f t="shared" si="54"/>
        <v>0.25626111383657602</v>
      </c>
      <c r="I105" s="485">
        <f t="shared" si="55"/>
        <v>0.25626111383657602</v>
      </c>
      <c r="J105" s="483">
        <f t="shared" si="48"/>
        <v>1.7230971071661456E-2</v>
      </c>
      <c r="K105" s="483">
        <f t="shared" si="49"/>
        <v>0</v>
      </c>
      <c r="L105" s="484"/>
      <c r="M105" s="485">
        <f t="shared" si="56"/>
        <v>0.27349208490823745</v>
      </c>
      <c r="N105" s="485">
        <f t="shared" si="57"/>
        <v>0.27349208490823745</v>
      </c>
      <c r="O105" s="483">
        <f t="shared" si="50"/>
        <v>1.7230971071661466E-2</v>
      </c>
      <c r="P105" s="483">
        <f t="shared" si="51"/>
        <v>0</v>
      </c>
      <c r="Q105" s="484"/>
      <c r="R105" s="485">
        <f t="shared" si="58"/>
        <v>0.29072305597989889</v>
      </c>
      <c r="S105" s="485">
        <f t="shared" si="59"/>
        <v>0.29072305597989889</v>
      </c>
      <c r="T105" s="483">
        <f t="shared" si="52"/>
        <v>1.7230971071661494E-2</v>
      </c>
      <c r="U105" s="483">
        <f t="shared" si="53"/>
        <v>0</v>
      </c>
      <c r="V105" s="484"/>
      <c r="W105" s="485">
        <f t="shared" si="60"/>
        <v>0.30795402705156039</v>
      </c>
    </row>
    <row r="106" spans="1:23" x14ac:dyDescent="0.3">
      <c r="A106" s="564">
        <f t="shared" si="44"/>
        <v>6.3299999999999995E-2</v>
      </c>
      <c r="B106" s="96">
        <f t="shared" si="61"/>
        <v>12</v>
      </c>
      <c r="C106" s="299" t="s">
        <v>260</v>
      </c>
      <c r="D106" s="485">
        <f t="shared" si="45"/>
        <v>0.10936842727735957</v>
      </c>
      <c r="E106" s="483">
        <f t="shared" si="46"/>
        <v>4.9310404718210452E-3</v>
      </c>
      <c r="F106" s="483">
        <f t="shared" si="47"/>
        <v>0</v>
      </c>
      <c r="G106" s="484"/>
      <c r="H106" s="485">
        <f t="shared" si="54"/>
        <v>0.11429946774918062</v>
      </c>
      <c r="I106" s="485">
        <f t="shared" si="55"/>
        <v>0.11429946774918062</v>
      </c>
      <c r="J106" s="483">
        <f t="shared" si="48"/>
        <v>4.9310404718210426E-3</v>
      </c>
      <c r="K106" s="483">
        <f t="shared" si="49"/>
        <v>0</v>
      </c>
      <c r="L106" s="484"/>
      <c r="M106" s="485">
        <f t="shared" si="56"/>
        <v>0.11923050822100166</v>
      </c>
      <c r="N106" s="485">
        <f t="shared" si="57"/>
        <v>0.11923050822100166</v>
      </c>
      <c r="O106" s="483">
        <f t="shared" si="50"/>
        <v>4.9310404718210452E-3</v>
      </c>
      <c r="P106" s="483">
        <f t="shared" si="51"/>
        <v>0</v>
      </c>
      <c r="Q106" s="484"/>
      <c r="R106" s="485">
        <f t="shared" si="58"/>
        <v>0.1241615486928227</v>
      </c>
      <c r="S106" s="485">
        <f t="shared" si="59"/>
        <v>0.1241615486928227</v>
      </c>
      <c r="T106" s="483">
        <f t="shared" si="52"/>
        <v>4.9310404718210521E-3</v>
      </c>
      <c r="U106" s="483">
        <f t="shared" si="53"/>
        <v>0</v>
      </c>
      <c r="V106" s="484"/>
      <c r="W106" s="485">
        <f t="shared" si="60"/>
        <v>0.12909258916464375</v>
      </c>
    </row>
    <row r="107" spans="1:23" x14ac:dyDescent="0.3">
      <c r="A107" s="564">
        <f t="shared" ref="A107:A111" si="62">A80</f>
        <v>6.3299999999999995E-2</v>
      </c>
      <c r="B107" s="96">
        <f t="shared" si="61"/>
        <v>13</v>
      </c>
      <c r="C107" s="499" t="s">
        <v>875</v>
      </c>
      <c r="D107" s="485">
        <f t="shared" si="45"/>
        <v>0</v>
      </c>
      <c r="E107" s="483">
        <f t="shared" si="46"/>
        <v>0</v>
      </c>
      <c r="F107" s="483">
        <f t="shared" si="47"/>
        <v>0</v>
      </c>
      <c r="G107" s="484"/>
      <c r="H107" s="485">
        <f t="shared" ref="H107:H111" si="63">D107+E107-F107-G107</f>
        <v>0</v>
      </c>
      <c r="I107" s="485">
        <f t="shared" ref="I107:I111" si="64">H107</f>
        <v>0</v>
      </c>
      <c r="J107" s="483">
        <f t="shared" si="48"/>
        <v>0</v>
      </c>
      <c r="K107" s="483">
        <f t="shared" si="49"/>
        <v>0</v>
      </c>
      <c r="L107" s="484"/>
      <c r="M107" s="485">
        <f t="shared" ref="M107:M111" si="65">I107+J107-K107-L107</f>
        <v>0</v>
      </c>
      <c r="N107" s="485">
        <f t="shared" si="57"/>
        <v>0</v>
      </c>
      <c r="O107" s="483">
        <f t="shared" si="50"/>
        <v>0</v>
      </c>
      <c r="P107" s="483">
        <f t="shared" si="51"/>
        <v>0</v>
      </c>
      <c r="Q107" s="484"/>
      <c r="R107" s="485">
        <f t="shared" si="58"/>
        <v>0</v>
      </c>
      <c r="S107" s="485">
        <f t="shared" si="59"/>
        <v>0</v>
      </c>
      <c r="T107" s="483">
        <f t="shared" si="52"/>
        <v>0</v>
      </c>
      <c r="U107" s="483">
        <f t="shared" si="53"/>
        <v>0</v>
      </c>
      <c r="V107" s="484"/>
      <c r="W107" s="485">
        <f t="shared" si="60"/>
        <v>0</v>
      </c>
    </row>
    <row r="108" spans="1:23" x14ac:dyDescent="0.3">
      <c r="A108" s="564">
        <f t="shared" si="62"/>
        <v>0.15</v>
      </c>
      <c r="B108" s="96">
        <f t="shared" si="61"/>
        <v>14</v>
      </c>
      <c r="C108" s="499" t="s">
        <v>876</v>
      </c>
      <c r="D108" s="485">
        <f t="shared" si="45"/>
        <v>0</v>
      </c>
      <c r="E108" s="483">
        <f>IF((IFERROR(D108/((D53+E53)*100%),0))&lt;70%,MIN((MAX((D53+E53)*100%-D108,0)),(D53+E53/2)*$A108),MAX((E53+D53)*100%-D108,0)/E$113)</f>
        <v>0</v>
      </c>
      <c r="F108" s="483">
        <f t="shared" si="47"/>
        <v>0</v>
      </c>
      <c r="G108" s="484"/>
      <c r="H108" s="485">
        <f t="shared" si="63"/>
        <v>0</v>
      </c>
      <c r="I108" s="485">
        <f t="shared" si="64"/>
        <v>0</v>
      </c>
      <c r="J108" s="483">
        <f>IF((IFERROR(I108/((I53+J53)*100%),0))&lt;70%,MIN((MAX((I53+J53)*100%-I108,0)),(I53+J53/2)*$A108),MAX((J53+I53)*100%-I108,0)/J$113)</f>
        <v>0</v>
      </c>
      <c r="K108" s="483">
        <f t="shared" si="49"/>
        <v>0</v>
      </c>
      <c r="L108" s="484"/>
      <c r="M108" s="485">
        <f t="shared" si="65"/>
        <v>0</v>
      </c>
      <c r="N108" s="485">
        <f t="shared" si="57"/>
        <v>0</v>
      </c>
      <c r="O108" s="483">
        <f>IF((IFERROR(N108/((N53+O53)*100%),0))&lt;70%,MIN((MAX((N53+O53)*100%-N108,0)),(N53+O53/2)*$A108),MAX((O53+N53)*100%-N108,0)/O$113)</f>
        <v>0</v>
      </c>
      <c r="P108" s="483">
        <f t="shared" si="51"/>
        <v>0</v>
      </c>
      <c r="Q108" s="484"/>
      <c r="R108" s="485">
        <f t="shared" si="58"/>
        <v>0</v>
      </c>
      <c r="S108" s="485">
        <f t="shared" si="59"/>
        <v>0</v>
      </c>
      <c r="T108" s="483">
        <f>IF((IFERROR(S108/((S53+T53)*100%),0))&lt;70%,MIN((MAX((S53+T53)*100%-S108,0)),(S53+T53/2)*$A108),MAX((T53+S53)*100%-S108,0)/T$113)</f>
        <v>0</v>
      </c>
      <c r="U108" s="483">
        <f t="shared" si="53"/>
        <v>0</v>
      </c>
      <c r="V108" s="484"/>
      <c r="W108" s="485">
        <f t="shared" si="60"/>
        <v>0</v>
      </c>
    </row>
    <row r="109" spans="1:23" x14ac:dyDescent="0.3">
      <c r="A109" s="564">
        <f t="shared" si="62"/>
        <v>0.3</v>
      </c>
      <c r="B109" s="96">
        <f t="shared" si="61"/>
        <v>15</v>
      </c>
      <c r="C109" s="499" t="s">
        <v>877</v>
      </c>
      <c r="D109" s="485">
        <f t="shared" si="45"/>
        <v>0</v>
      </c>
      <c r="E109" s="483">
        <f>IF((IFERROR(D109/((D54+E54)*100%),0))&lt;70%,MIN((MAX((D54+E54)*100%-D109,0)),(D54+E54/2)*$A109),MAX((E54+D54)*100%-D109,0)/E$113)</f>
        <v>0</v>
      </c>
      <c r="F109" s="483">
        <f t="shared" si="47"/>
        <v>0</v>
      </c>
      <c r="G109" s="484"/>
      <c r="H109" s="485">
        <f t="shared" si="63"/>
        <v>0</v>
      </c>
      <c r="I109" s="485">
        <f t="shared" si="64"/>
        <v>0</v>
      </c>
      <c r="J109" s="483">
        <f>IF((IFERROR(I109/((I54+J54)*100%),0))&lt;70%,MIN((MAX((I54+J54)*100%-I109,0)),(I54+J54/2)*$A109),MAX((J54+I54)*100%-I109,0)/J$113)</f>
        <v>0</v>
      </c>
      <c r="K109" s="483">
        <f t="shared" si="49"/>
        <v>0</v>
      </c>
      <c r="L109" s="484"/>
      <c r="M109" s="485">
        <f t="shared" si="65"/>
        <v>0</v>
      </c>
      <c r="N109" s="485">
        <f t="shared" si="57"/>
        <v>0</v>
      </c>
      <c r="O109" s="483">
        <f>IF((IFERROR(N109/((N54+O54)*100%),0))&lt;70%,MIN((MAX((N54+O54)*100%-N109,0)),(N54+O54/2)*$A109),MAX((O54+N54)*100%-N109,0)/O$113)</f>
        <v>0</v>
      </c>
      <c r="P109" s="483">
        <f t="shared" si="51"/>
        <v>0</v>
      </c>
      <c r="Q109" s="484"/>
      <c r="R109" s="485">
        <f t="shared" si="58"/>
        <v>0</v>
      </c>
      <c r="S109" s="485">
        <f t="shared" si="59"/>
        <v>0</v>
      </c>
      <c r="T109" s="483">
        <f>IF((IFERROR(S109/((S54+T54)*100%),0))&lt;70%,MIN((MAX((S54+T54)*100%-S109,0)),(S54+T54/2)*$A109),MAX((T54+S54)*100%-S109,0)/T$113)</f>
        <v>0</v>
      </c>
      <c r="U109" s="483">
        <f t="shared" si="53"/>
        <v>0</v>
      </c>
      <c r="V109" s="484"/>
      <c r="W109" s="485">
        <f t="shared" si="60"/>
        <v>0</v>
      </c>
    </row>
    <row r="110" spans="1:23" x14ac:dyDescent="0.3">
      <c r="A110" s="564">
        <f t="shared" si="62"/>
        <v>0.3</v>
      </c>
      <c r="B110" s="96">
        <f t="shared" si="61"/>
        <v>16</v>
      </c>
      <c r="C110" s="499" t="s">
        <v>868</v>
      </c>
      <c r="D110" s="485">
        <f t="shared" si="45"/>
        <v>0</v>
      </c>
      <c r="E110" s="483">
        <f>IF((IFERROR(D110/((D55+E55)*100%),0))&lt;70%,MIN((MAX((D55+E55)*100%-D110,0)),(D55+E55/2)*$A110),MAX((E55+D55)*100%-D110,0)/E$113)</f>
        <v>0</v>
      </c>
      <c r="F110" s="483">
        <f t="shared" si="47"/>
        <v>0</v>
      </c>
      <c r="G110" s="484"/>
      <c r="H110" s="485">
        <f t="shared" si="63"/>
        <v>0</v>
      </c>
      <c r="I110" s="485">
        <f t="shared" si="64"/>
        <v>0</v>
      </c>
      <c r="J110" s="483">
        <f>IF((IFERROR(I110/((I55+J55)*100%),0))&lt;70%,MIN((MAX((I55+J55)*100%-I110,0)),(I55+J55/2)*$A110),MAX((J55+I55)*100%-I110,0)/J$113)</f>
        <v>0</v>
      </c>
      <c r="K110" s="483">
        <f t="shared" si="49"/>
        <v>0</v>
      </c>
      <c r="L110" s="484"/>
      <c r="M110" s="485">
        <f t="shared" si="65"/>
        <v>0</v>
      </c>
      <c r="N110" s="485">
        <f t="shared" si="57"/>
        <v>0</v>
      </c>
      <c r="O110" s="483">
        <f>IF((IFERROR(N110/((N55+O55)*100%),0))&lt;70%,MIN((MAX((N55+O55)*100%-N110,0)),(N55+O55/2)*$A110),MAX((O55+N55)*100%-N110,0)/O$113)</f>
        <v>0</v>
      </c>
      <c r="P110" s="483">
        <f t="shared" si="51"/>
        <v>0</v>
      </c>
      <c r="Q110" s="484"/>
      <c r="R110" s="485">
        <f t="shared" si="58"/>
        <v>0</v>
      </c>
      <c r="S110" s="485">
        <f t="shared" si="59"/>
        <v>0</v>
      </c>
      <c r="T110" s="483">
        <f>IF((IFERROR(S110/((S55+T55)*100%),0))&lt;70%,MIN((MAX((S55+T55)*100%-S110,0)),(S55+T55/2)*$A110),MAX((T55+S55)*100%-S110,0)/T$113)</f>
        <v>0</v>
      </c>
      <c r="U110" s="483">
        <f t="shared" si="53"/>
        <v>0</v>
      </c>
      <c r="V110" s="484"/>
      <c r="W110" s="485">
        <f t="shared" si="60"/>
        <v>0</v>
      </c>
    </row>
    <row r="111" spans="1:23" x14ac:dyDescent="0.3">
      <c r="A111" s="564">
        <f t="shared" si="62"/>
        <v>3.3399999999999999E-2</v>
      </c>
      <c r="B111" s="96">
        <f t="shared" si="61"/>
        <v>17</v>
      </c>
      <c r="C111" s="499" t="s">
        <v>878</v>
      </c>
      <c r="D111" s="485">
        <f t="shared" si="45"/>
        <v>0.49154950965950256</v>
      </c>
      <c r="E111" s="483">
        <f t="shared" si="46"/>
        <v>0</v>
      </c>
      <c r="F111" s="483">
        <f>IFERROR(IF(D111=0,0,D111/D56*F56),0)</f>
        <v>0</v>
      </c>
      <c r="G111" s="484"/>
      <c r="H111" s="485">
        <f t="shared" si="63"/>
        <v>0.49154950965950256</v>
      </c>
      <c r="I111" s="485">
        <f t="shared" si="64"/>
        <v>0.49154950965950256</v>
      </c>
      <c r="J111" s="483">
        <f t="shared" si="48"/>
        <v>0</v>
      </c>
      <c r="K111" s="483">
        <f>IFERROR(IF(I111=0,0,I111/I56*K56),0)</f>
        <v>0</v>
      </c>
      <c r="L111" s="484"/>
      <c r="M111" s="485">
        <f t="shared" si="65"/>
        <v>0.49154950965950256</v>
      </c>
      <c r="N111" s="485">
        <f t="shared" si="57"/>
        <v>0.49154950965950256</v>
      </c>
      <c r="O111" s="483">
        <f t="shared" si="50"/>
        <v>0</v>
      </c>
      <c r="P111" s="483">
        <f>IFERROR(IF(N111=0,0,N111/N56*P56),0)</f>
        <v>0</v>
      </c>
      <c r="Q111" s="484"/>
      <c r="R111" s="485">
        <f t="shared" si="58"/>
        <v>0.49154950965950256</v>
      </c>
      <c r="S111" s="485">
        <f t="shared" si="59"/>
        <v>0.49154950965950256</v>
      </c>
      <c r="T111" s="483">
        <f t="shared" si="52"/>
        <v>0</v>
      </c>
      <c r="U111" s="483">
        <f>IFERROR(IF(S111=0,0,S111/S56*U56),0)</f>
        <v>0</v>
      </c>
      <c r="V111" s="484"/>
      <c r="W111" s="485">
        <f t="shared" si="60"/>
        <v>0.49154950965950256</v>
      </c>
    </row>
    <row r="112" spans="1:23" ht="16" x14ac:dyDescent="0.3">
      <c r="B112" s="84"/>
      <c r="C112" s="99" t="s">
        <v>271</v>
      </c>
      <c r="D112" s="399">
        <f t="shared" ref="D112:M112" si="66">SUM(D95:D111)</f>
        <v>3.0969671137969197</v>
      </c>
      <c r="E112" s="399">
        <f t="shared" si="66"/>
        <v>0.23713180252550922</v>
      </c>
      <c r="F112" s="399">
        <f t="shared" si="66"/>
        <v>0</v>
      </c>
      <c r="G112" s="399">
        <f t="shared" si="66"/>
        <v>0</v>
      </c>
      <c r="H112" s="399">
        <f t="shared" si="66"/>
        <v>3.3340989163224291</v>
      </c>
      <c r="I112" s="399">
        <f t="shared" si="66"/>
        <v>3.3340989163224291</v>
      </c>
      <c r="J112" s="399">
        <f t="shared" si="66"/>
        <v>0.22357888252550925</v>
      </c>
      <c r="K112" s="399">
        <f t="shared" si="66"/>
        <v>0</v>
      </c>
      <c r="L112" s="399">
        <f t="shared" si="66"/>
        <v>0</v>
      </c>
      <c r="M112" s="399">
        <f t="shared" si="66"/>
        <v>3.557677798847938</v>
      </c>
      <c r="N112" s="399">
        <f t="shared" ref="N112:W112" si="67">SUM(N95:N111)</f>
        <v>3.557677798847938</v>
      </c>
      <c r="O112" s="399">
        <f t="shared" si="67"/>
        <v>0.40618320335317781</v>
      </c>
      <c r="P112" s="399">
        <f t="shared" si="67"/>
        <v>0</v>
      </c>
      <c r="Q112" s="399">
        <f t="shared" si="67"/>
        <v>0</v>
      </c>
      <c r="R112" s="399">
        <f t="shared" si="67"/>
        <v>3.9638610022011158</v>
      </c>
      <c r="S112" s="399">
        <f t="shared" si="67"/>
        <v>3.9638610022011158</v>
      </c>
      <c r="T112" s="399">
        <f t="shared" si="67"/>
        <v>0.40618320335317804</v>
      </c>
      <c r="U112" s="399">
        <f t="shared" si="67"/>
        <v>0</v>
      </c>
      <c r="V112" s="399">
        <f t="shared" si="67"/>
        <v>0</v>
      </c>
      <c r="W112" s="399">
        <f t="shared" si="67"/>
        <v>4.3700442055542936</v>
      </c>
    </row>
    <row r="113" spans="2:23" ht="16" x14ac:dyDescent="0.3">
      <c r="B113" s="302"/>
      <c r="C113" s="304" t="s">
        <v>872</v>
      </c>
      <c r="D113" s="302"/>
      <c r="E113" s="99">
        <v>4</v>
      </c>
      <c r="F113" s="302"/>
      <c r="G113" s="302"/>
      <c r="H113" s="302"/>
      <c r="I113" s="302"/>
      <c r="J113" s="99">
        <v>3</v>
      </c>
      <c r="K113" s="302"/>
      <c r="L113" s="302"/>
      <c r="M113" s="302"/>
      <c r="O113" s="11">
        <v>2</v>
      </c>
      <c r="T113" s="11">
        <v>1</v>
      </c>
    </row>
    <row r="114" spans="2:23" x14ac:dyDescent="0.3">
      <c r="B114" s="1"/>
      <c r="C114" s="1"/>
      <c r="D114" s="1"/>
      <c r="E114" s="1"/>
      <c r="F114" s="1"/>
      <c r="G114" s="1"/>
      <c r="H114" s="1"/>
      <c r="I114" s="1"/>
      <c r="J114" s="1"/>
      <c r="K114" s="1"/>
      <c r="L114" s="1"/>
      <c r="M114" s="1"/>
      <c r="N114" s="1"/>
      <c r="O114" s="1"/>
      <c r="P114" s="1"/>
      <c r="Q114" s="1"/>
      <c r="R114" s="1"/>
    </row>
    <row r="115" spans="2:23" x14ac:dyDescent="0.3">
      <c r="B115" s="293" t="s">
        <v>344</v>
      </c>
      <c r="C115" s="1"/>
      <c r="D115" s="1"/>
      <c r="E115" s="1"/>
      <c r="F115" s="1"/>
      <c r="G115" s="1"/>
      <c r="H115" s="1"/>
      <c r="I115" s="1"/>
      <c r="J115" s="1"/>
      <c r="K115" s="1"/>
      <c r="L115" s="1"/>
      <c r="M115" s="1"/>
      <c r="N115" s="1"/>
      <c r="O115" s="1"/>
      <c r="P115" s="1"/>
      <c r="Q115" s="1"/>
      <c r="R115" s="1"/>
    </row>
    <row r="116" spans="2:23" x14ac:dyDescent="0.3">
      <c r="B116" s="293"/>
      <c r="C116" s="1"/>
      <c r="D116" s="1"/>
      <c r="E116" s="1"/>
      <c r="F116" s="1"/>
      <c r="G116" s="1"/>
      <c r="H116" s="1"/>
      <c r="I116" s="1"/>
      <c r="J116" s="1"/>
      <c r="K116" s="1"/>
      <c r="L116" s="1"/>
      <c r="M116" s="1"/>
      <c r="N116" s="1"/>
      <c r="O116" s="1"/>
      <c r="P116" s="1"/>
      <c r="Q116" s="1"/>
      <c r="R116" s="1"/>
    </row>
    <row r="117" spans="2:23" x14ac:dyDescent="0.3">
      <c r="B117" s="1"/>
      <c r="C117" s="1"/>
      <c r="D117" s="8"/>
      <c r="E117" s="8"/>
      <c r="F117" s="8"/>
      <c r="G117" s="8"/>
      <c r="H117" s="8"/>
      <c r="I117" s="1"/>
      <c r="J117" s="42"/>
      <c r="K117" s="1"/>
      <c r="L117" s="1"/>
      <c r="M117" s="42"/>
      <c r="N117" s="42"/>
      <c r="O117" s="1"/>
      <c r="P117" s="1"/>
      <c r="Q117" s="1"/>
      <c r="R117" s="297" t="s">
        <v>10</v>
      </c>
    </row>
    <row r="118" spans="2:23" ht="15" customHeight="1" x14ac:dyDescent="0.3">
      <c r="B118" s="1301" t="s">
        <v>343</v>
      </c>
      <c r="C118" s="1301" t="s">
        <v>37</v>
      </c>
      <c r="D118" s="1417" t="s">
        <v>519</v>
      </c>
      <c r="E118" s="1418"/>
      <c r="F118" s="1418"/>
      <c r="G118" s="1418"/>
      <c r="H118" s="1419"/>
      <c r="I118" s="1411" t="s">
        <v>520</v>
      </c>
      <c r="J118" s="1411"/>
      <c r="K118" s="1411"/>
      <c r="L118" s="1411"/>
      <c r="M118" s="1411"/>
      <c r="N118" s="1301" t="s">
        <v>521</v>
      </c>
      <c r="O118" s="1301"/>
      <c r="P118" s="1301"/>
      <c r="Q118" s="1301"/>
      <c r="R118" s="1301"/>
      <c r="S118" s="1408" t="s">
        <v>934</v>
      </c>
      <c r="T118" s="1408"/>
      <c r="U118" s="1408"/>
      <c r="V118" s="1408"/>
      <c r="W118" s="1408"/>
    </row>
    <row r="119" spans="2:23" x14ac:dyDescent="0.3">
      <c r="B119" s="1301"/>
      <c r="C119" s="1301"/>
      <c r="D119" s="1409" t="s">
        <v>7</v>
      </c>
      <c r="E119" s="1410"/>
      <c r="F119" s="1410"/>
      <c r="G119" s="1410"/>
      <c r="H119" s="1410"/>
      <c r="I119" s="1409" t="s">
        <v>7</v>
      </c>
      <c r="J119" s="1410"/>
      <c r="K119" s="1410"/>
      <c r="L119" s="1410"/>
      <c r="M119" s="1410"/>
      <c r="N119" s="1409" t="s">
        <v>12</v>
      </c>
      <c r="O119" s="1410"/>
      <c r="P119" s="1410"/>
      <c r="Q119" s="1410"/>
      <c r="R119" s="1410"/>
      <c r="S119" s="1409" t="s">
        <v>21</v>
      </c>
      <c r="T119" s="1410"/>
      <c r="U119" s="1410"/>
      <c r="V119" s="1410"/>
      <c r="W119" s="1410"/>
    </row>
    <row r="120" spans="2:23" ht="42" x14ac:dyDescent="0.3">
      <c r="B120" s="1301"/>
      <c r="C120" s="1301"/>
      <c r="D120" s="301" t="s">
        <v>267</v>
      </c>
      <c r="E120" s="301" t="s">
        <v>268</v>
      </c>
      <c r="F120" s="303" t="s">
        <v>274</v>
      </c>
      <c r="G120" s="292" t="s">
        <v>601</v>
      </c>
      <c r="H120" s="301" t="s">
        <v>270</v>
      </c>
      <c r="I120" s="301" t="s">
        <v>267</v>
      </c>
      <c r="J120" s="301" t="s">
        <v>268</v>
      </c>
      <c r="K120" s="303" t="s">
        <v>274</v>
      </c>
      <c r="L120" s="292" t="s">
        <v>601</v>
      </c>
      <c r="M120" s="301" t="s">
        <v>270</v>
      </c>
      <c r="N120" s="301" t="s">
        <v>267</v>
      </c>
      <c r="O120" s="301" t="s">
        <v>268</v>
      </c>
      <c r="P120" s="303" t="s">
        <v>274</v>
      </c>
      <c r="Q120" s="292" t="s">
        <v>601</v>
      </c>
      <c r="R120" s="301" t="s">
        <v>270</v>
      </c>
      <c r="S120" s="301" t="s">
        <v>267</v>
      </c>
      <c r="T120" s="301" t="s">
        <v>268</v>
      </c>
      <c r="U120" s="303" t="s">
        <v>274</v>
      </c>
      <c r="V120" s="292" t="s">
        <v>601</v>
      </c>
      <c r="W120" s="301" t="s">
        <v>270</v>
      </c>
    </row>
    <row r="121" spans="2:23" x14ac:dyDescent="0.3">
      <c r="B121" s="298"/>
      <c r="C121" s="298"/>
      <c r="D121" s="298" t="s">
        <v>81</v>
      </c>
      <c r="E121" s="298" t="s">
        <v>82</v>
      </c>
      <c r="F121" s="298" t="s">
        <v>472</v>
      </c>
      <c r="G121" s="298" t="s">
        <v>397</v>
      </c>
      <c r="H121" s="298" t="s">
        <v>602</v>
      </c>
      <c r="I121" s="298" t="s">
        <v>414</v>
      </c>
      <c r="J121" s="298" t="s">
        <v>522</v>
      </c>
      <c r="K121" s="298" t="s">
        <v>415</v>
      </c>
      <c r="L121" s="298" t="s">
        <v>416</v>
      </c>
      <c r="M121" s="298" t="s">
        <v>669</v>
      </c>
      <c r="N121" s="298" t="s">
        <v>603</v>
      </c>
      <c r="O121" s="298" t="s">
        <v>670</v>
      </c>
      <c r="P121" s="298" t="s">
        <v>604</v>
      </c>
      <c r="Q121" s="298" t="s">
        <v>605</v>
      </c>
      <c r="R121" s="298" t="s">
        <v>671</v>
      </c>
      <c r="S121" s="298" t="s">
        <v>609</v>
      </c>
      <c r="T121" s="298" t="s">
        <v>610</v>
      </c>
      <c r="U121" s="298" t="s">
        <v>611</v>
      </c>
      <c r="V121" s="298" t="s">
        <v>673</v>
      </c>
      <c r="W121" s="298" t="s">
        <v>674</v>
      </c>
    </row>
    <row r="122" spans="2:23" x14ac:dyDescent="0.3">
      <c r="B122" s="96">
        <v>1</v>
      </c>
      <c r="C122" s="299" t="s">
        <v>861</v>
      </c>
      <c r="D122" s="483">
        <f t="shared" ref="D122:G138" si="68">D14-D68</f>
        <v>0</v>
      </c>
      <c r="E122" s="483">
        <f t="shared" si="68"/>
        <v>0</v>
      </c>
      <c r="F122" s="483">
        <f t="shared" si="68"/>
        <v>0</v>
      </c>
      <c r="G122" s="483">
        <f t="shared" si="68"/>
        <v>0</v>
      </c>
      <c r="H122" s="483">
        <f>D122+E122-F122-G122</f>
        <v>0</v>
      </c>
      <c r="I122" s="483">
        <f t="shared" ref="I122:L138" si="69">I14-I68</f>
        <v>0</v>
      </c>
      <c r="J122" s="483">
        <f t="shared" si="69"/>
        <v>0</v>
      </c>
      <c r="K122" s="483">
        <f t="shared" si="69"/>
        <v>0</v>
      </c>
      <c r="L122" s="483">
        <f t="shared" si="69"/>
        <v>0</v>
      </c>
      <c r="M122" s="485">
        <f>I122+J122-K122-L122</f>
        <v>0</v>
      </c>
      <c r="N122" s="483">
        <f t="shared" ref="N122:Q138" si="70">N14-N68</f>
        <v>0</v>
      </c>
      <c r="O122" s="483">
        <f t="shared" si="70"/>
        <v>0</v>
      </c>
      <c r="P122" s="483">
        <f t="shared" si="70"/>
        <v>0</v>
      </c>
      <c r="Q122" s="483">
        <f t="shared" si="70"/>
        <v>0</v>
      </c>
      <c r="R122" s="485">
        <f>N122+O122-P122-Q122</f>
        <v>0</v>
      </c>
      <c r="S122" s="488">
        <f t="shared" ref="S122:V138" si="71">S14-S68</f>
        <v>0</v>
      </c>
      <c r="T122" s="488">
        <f t="shared" si="71"/>
        <v>0</v>
      </c>
      <c r="U122" s="488">
        <f t="shared" si="71"/>
        <v>0</v>
      </c>
      <c r="V122" s="488">
        <f t="shared" si="71"/>
        <v>0</v>
      </c>
      <c r="W122" s="483">
        <f>S122+T122-U122-V122</f>
        <v>0</v>
      </c>
    </row>
    <row r="123" spans="2:23" x14ac:dyDescent="0.3">
      <c r="B123" s="96">
        <f>B122+1</f>
        <v>2</v>
      </c>
      <c r="C123" s="299" t="s">
        <v>255</v>
      </c>
      <c r="D123" s="483">
        <f t="shared" si="68"/>
        <v>0.65466421784456852</v>
      </c>
      <c r="E123" s="483">
        <f t="shared" si="68"/>
        <v>-3.0319411907676407E-2</v>
      </c>
      <c r="F123" s="483">
        <f t="shared" si="68"/>
        <v>0</v>
      </c>
      <c r="G123" s="483">
        <f t="shared" si="68"/>
        <v>0</v>
      </c>
      <c r="H123" s="483">
        <f t="shared" ref="H123:H133" si="72">D123+E123-F123-G123</f>
        <v>0.62434480593689212</v>
      </c>
      <c r="I123" s="483">
        <f t="shared" si="69"/>
        <v>0.62434480593689212</v>
      </c>
      <c r="J123" s="483">
        <f t="shared" si="69"/>
        <v>-3.0319411907676407E-2</v>
      </c>
      <c r="K123" s="483">
        <f t="shared" si="69"/>
        <v>0</v>
      </c>
      <c r="L123" s="483">
        <f t="shared" si="69"/>
        <v>0</v>
      </c>
      <c r="M123" s="485">
        <f t="shared" ref="M123:M133" si="73">I123+J123-K123-L123</f>
        <v>0.59402539402921573</v>
      </c>
      <c r="N123" s="483">
        <f t="shared" si="70"/>
        <v>0.59402539402921573</v>
      </c>
      <c r="O123" s="483">
        <f t="shared" si="70"/>
        <v>-3.0319411907676407E-2</v>
      </c>
      <c r="P123" s="483">
        <f t="shared" si="70"/>
        <v>0</v>
      </c>
      <c r="Q123" s="483">
        <f t="shared" si="70"/>
        <v>0</v>
      </c>
      <c r="R123" s="485">
        <f t="shared" ref="R123:R133" si="74">N123+O123-P123-Q123</f>
        <v>0.56370598212153933</v>
      </c>
      <c r="S123" s="488">
        <f t="shared" si="71"/>
        <v>0.56370598212153933</v>
      </c>
      <c r="T123" s="488">
        <f t="shared" si="71"/>
        <v>-3.0319411907676407E-2</v>
      </c>
      <c r="U123" s="488">
        <f t="shared" si="71"/>
        <v>0</v>
      </c>
      <c r="V123" s="488">
        <f t="shared" si="71"/>
        <v>0</v>
      </c>
      <c r="W123" s="483">
        <f t="shared" ref="W123:W133" si="75">S123+T123-U123-V123</f>
        <v>0.53338657021386293</v>
      </c>
    </row>
    <row r="124" spans="2:23" ht="28" x14ac:dyDescent="0.3">
      <c r="B124" s="96">
        <f t="shared" ref="B124:B138" si="76">B123+1</f>
        <v>3</v>
      </c>
      <c r="C124" s="300" t="s">
        <v>862</v>
      </c>
      <c r="D124" s="483">
        <f t="shared" si="68"/>
        <v>0</v>
      </c>
      <c r="E124" s="483">
        <f t="shared" si="68"/>
        <v>0</v>
      </c>
      <c r="F124" s="483">
        <f t="shared" si="68"/>
        <v>0</v>
      </c>
      <c r="G124" s="483">
        <f t="shared" si="68"/>
        <v>0</v>
      </c>
      <c r="H124" s="483">
        <f t="shared" si="72"/>
        <v>0</v>
      </c>
      <c r="I124" s="483">
        <f t="shared" si="69"/>
        <v>0</v>
      </c>
      <c r="J124" s="483">
        <f t="shared" si="69"/>
        <v>0</v>
      </c>
      <c r="K124" s="483">
        <f t="shared" si="69"/>
        <v>0</v>
      </c>
      <c r="L124" s="483">
        <f t="shared" si="69"/>
        <v>0</v>
      </c>
      <c r="M124" s="485">
        <f t="shared" si="73"/>
        <v>0</v>
      </c>
      <c r="N124" s="483">
        <f t="shared" si="70"/>
        <v>0</v>
      </c>
      <c r="O124" s="483">
        <f t="shared" si="70"/>
        <v>0</v>
      </c>
      <c r="P124" s="483">
        <f t="shared" si="70"/>
        <v>0</v>
      </c>
      <c r="Q124" s="483">
        <f t="shared" si="70"/>
        <v>0</v>
      </c>
      <c r="R124" s="485">
        <f t="shared" si="74"/>
        <v>0</v>
      </c>
      <c r="S124" s="488">
        <f t="shared" si="71"/>
        <v>0</v>
      </c>
      <c r="T124" s="488">
        <f t="shared" si="71"/>
        <v>0</v>
      </c>
      <c r="U124" s="488">
        <f t="shared" si="71"/>
        <v>0</v>
      </c>
      <c r="V124" s="488">
        <f t="shared" si="71"/>
        <v>0</v>
      </c>
      <c r="W124" s="483">
        <f t="shared" si="75"/>
        <v>0</v>
      </c>
    </row>
    <row r="125" spans="2:23" x14ac:dyDescent="0.3">
      <c r="B125" s="96">
        <f t="shared" si="76"/>
        <v>4</v>
      </c>
      <c r="C125" s="300" t="s">
        <v>863</v>
      </c>
      <c r="D125" s="483">
        <f t="shared" si="68"/>
        <v>0</v>
      </c>
      <c r="E125" s="483">
        <f t="shared" si="68"/>
        <v>0</v>
      </c>
      <c r="F125" s="483">
        <f t="shared" si="68"/>
        <v>0</v>
      </c>
      <c r="G125" s="483">
        <f t="shared" si="68"/>
        <v>0</v>
      </c>
      <c r="H125" s="483">
        <f t="shared" si="72"/>
        <v>0</v>
      </c>
      <c r="I125" s="483">
        <f t="shared" si="69"/>
        <v>0</v>
      </c>
      <c r="J125" s="483">
        <f t="shared" si="69"/>
        <v>0</v>
      </c>
      <c r="K125" s="483">
        <f t="shared" si="69"/>
        <v>0</v>
      </c>
      <c r="L125" s="483">
        <f t="shared" si="69"/>
        <v>0</v>
      </c>
      <c r="M125" s="485">
        <f t="shared" si="73"/>
        <v>0</v>
      </c>
      <c r="N125" s="483">
        <f t="shared" si="70"/>
        <v>0</v>
      </c>
      <c r="O125" s="483">
        <f t="shared" si="70"/>
        <v>0</v>
      </c>
      <c r="P125" s="483">
        <f t="shared" si="70"/>
        <v>0</v>
      </c>
      <c r="Q125" s="483">
        <f t="shared" si="70"/>
        <v>0</v>
      </c>
      <c r="R125" s="485">
        <f t="shared" si="74"/>
        <v>0</v>
      </c>
      <c r="S125" s="488">
        <f t="shared" si="71"/>
        <v>0</v>
      </c>
      <c r="T125" s="488">
        <f t="shared" si="71"/>
        <v>0</v>
      </c>
      <c r="U125" s="488">
        <f t="shared" si="71"/>
        <v>0</v>
      </c>
      <c r="V125" s="488">
        <f t="shared" si="71"/>
        <v>0</v>
      </c>
      <c r="W125" s="483">
        <f t="shared" si="75"/>
        <v>0</v>
      </c>
    </row>
    <row r="126" spans="2:23" x14ac:dyDescent="0.3">
      <c r="B126" s="96">
        <f t="shared" si="76"/>
        <v>5</v>
      </c>
      <c r="C126" s="300" t="s">
        <v>864</v>
      </c>
      <c r="D126" s="483">
        <f t="shared" si="68"/>
        <v>8.4224990993671089E-2</v>
      </c>
      <c r="E126" s="483">
        <f t="shared" si="68"/>
        <v>-3.2885415768811213E-3</v>
      </c>
      <c r="F126" s="483">
        <f t="shared" si="68"/>
        <v>0</v>
      </c>
      <c r="G126" s="483">
        <f t="shared" si="68"/>
        <v>0</v>
      </c>
      <c r="H126" s="483">
        <f t="shared" si="72"/>
        <v>8.0936449416789971E-2</v>
      </c>
      <c r="I126" s="483">
        <f t="shared" si="69"/>
        <v>8.0936449416789971E-2</v>
      </c>
      <c r="J126" s="483">
        <f t="shared" si="69"/>
        <v>-3.2885415768811213E-3</v>
      </c>
      <c r="K126" s="483">
        <f t="shared" si="69"/>
        <v>0</v>
      </c>
      <c r="L126" s="483">
        <f t="shared" si="69"/>
        <v>0</v>
      </c>
      <c r="M126" s="485">
        <f t="shared" si="73"/>
        <v>7.7647907839908853E-2</v>
      </c>
      <c r="N126" s="483">
        <f t="shared" si="70"/>
        <v>7.7647907839908853E-2</v>
      </c>
      <c r="O126" s="483">
        <f t="shared" si="70"/>
        <v>-3.2885415768811213E-3</v>
      </c>
      <c r="P126" s="483">
        <f t="shared" si="70"/>
        <v>0</v>
      </c>
      <c r="Q126" s="483">
        <f t="shared" si="70"/>
        <v>0</v>
      </c>
      <c r="R126" s="485">
        <f t="shared" si="74"/>
        <v>7.4359366263027735E-2</v>
      </c>
      <c r="S126" s="488">
        <f t="shared" si="71"/>
        <v>7.4359366263027721E-2</v>
      </c>
      <c r="T126" s="488">
        <f t="shared" si="71"/>
        <v>-3.2885415768811213E-3</v>
      </c>
      <c r="U126" s="488">
        <f t="shared" si="71"/>
        <v>0</v>
      </c>
      <c r="V126" s="488">
        <f t="shared" si="71"/>
        <v>0</v>
      </c>
      <c r="W126" s="483">
        <f t="shared" si="75"/>
        <v>7.1070824686146603E-2</v>
      </c>
    </row>
    <row r="127" spans="2:23" x14ac:dyDescent="0.3">
      <c r="B127" s="96">
        <f t="shared" si="76"/>
        <v>6</v>
      </c>
      <c r="C127" s="299" t="s">
        <v>254</v>
      </c>
      <c r="D127" s="483">
        <f t="shared" si="68"/>
        <v>0.27054326426209507</v>
      </c>
      <c r="E127" s="483">
        <f t="shared" si="68"/>
        <v>-2.1921550770044318E-2</v>
      </c>
      <c r="F127" s="483">
        <f t="shared" si="68"/>
        <v>0</v>
      </c>
      <c r="G127" s="483">
        <f t="shared" si="68"/>
        <v>0</v>
      </c>
      <c r="H127" s="483">
        <f t="shared" si="72"/>
        <v>0.24862171349205076</v>
      </c>
      <c r="I127" s="483">
        <f t="shared" si="69"/>
        <v>0.24862171349205076</v>
      </c>
      <c r="J127" s="483">
        <f t="shared" si="69"/>
        <v>-1.2526600440025324E-2</v>
      </c>
      <c r="K127" s="483">
        <f t="shared" si="69"/>
        <v>0</v>
      </c>
      <c r="L127" s="483">
        <f t="shared" si="69"/>
        <v>0</v>
      </c>
      <c r="M127" s="485">
        <f t="shared" si="73"/>
        <v>0.23609511305202543</v>
      </c>
      <c r="N127" s="483">
        <f t="shared" si="70"/>
        <v>0.23609511305202546</v>
      </c>
      <c r="O127" s="483">
        <f t="shared" si="70"/>
        <v>1.1925450265025306</v>
      </c>
      <c r="P127" s="483">
        <f t="shared" si="70"/>
        <v>0</v>
      </c>
      <c r="Q127" s="483">
        <f t="shared" si="70"/>
        <v>0</v>
      </c>
      <c r="R127" s="485">
        <f t="shared" si="74"/>
        <v>1.428640139554556</v>
      </c>
      <c r="S127" s="488">
        <f t="shared" si="71"/>
        <v>1.428640139554556</v>
      </c>
      <c r="T127" s="488">
        <f t="shared" si="71"/>
        <v>-0.15425599749746921</v>
      </c>
      <c r="U127" s="488">
        <f t="shared" si="71"/>
        <v>0</v>
      </c>
      <c r="V127" s="488">
        <f t="shared" si="71"/>
        <v>0</v>
      </c>
      <c r="W127" s="483">
        <f t="shared" si="75"/>
        <v>1.2743841420570869</v>
      </c>
    </row>
    <row r="128" spans="2:23" x14ac:dyDescent="0.3">
      <c r="B128" s="96">
        <f t="shared" si="76"/>
        <v>7</v>
      </c>
      <c r="C128" s="299" t="s">
        <v>865</v>
      </c>
      <c r="D128" s="483">
        <f t="shared" si="68"/>
        <v>0</v>
      </c>
      <c r="E128" s="483">
        <f t="shared" si="68"/>
        <v>0</v>
      </c>
      <c r="F128" s="483">
        <f t="shared" si="68"/>
        <v>0</v>
      </c>
      <c r="G128" s="483">
        <f t="shared" si="68"/>
        <v>0</v>
      </c>
      <c r="H128" s="483">
        <f t="shared" si="72"/>
        <v>0</v>
      </c>
      <c r="I128" s="483">
        <f t="shared" si="69"/>
        <v>0</v>
      </c>
      <c r="J128" s="483">
        <f t="shared" si="69"/>
        <v>0.13703508</v>
      </c>
      <c r="K128" s="483">
        <f t="shared" si="69"/>
        <v>0</v>
      </c>
      <c r="L128" s="483">
        <f t="shared" si="69"/>
        <v>0</v>
      </c>
      <c r="M128" s="485">
        <f t="shared" si="73"/>
        <v>0.13703508</v>
      </c>
      <c r="N128" s="483">
        <f t="shared" si="70"/>
        <v>0.13703508</v>
      </c>
      <c r="O128" s="483">
        <f t="shared" si="70"/>
        <v>-2.7105839999999999E-2</v>
      </c>
      <c r="P128" s="483">
        <f t="shared" si="70"/>
        <v>0</v>
      </c>
      <c r="Q128" s="483">
        <f t="shared" si="70"/>
        <v>0</v>
      </c>
      <c r="R128" s="485">
        <f t="shared" si="74"/>
        <v>0.10992924000000001</v>
      </c>
      <c r="S128" s="488">
        <f t="shared" si="71"/>
        <v>0.10992924</v>
      </c>
      <c r="T128" s="488">
        <f t="shared" si="71"/>
        <v>-2.7105839999999999E-2</v>
      </c>
      <c r="U128" s="488">
        <f t="shared" si="71"/>
        <v>0</v>
      </c>
      <c r="V128" s="488">
        <f t="shared" si="71"/>
        <v>0</v>
      </c>
      <c r="W128" s="483">
        <f t="shared" si="75"/>
        <v>8.2823399999999991E-2</v>
      </c>
    </row>
    <row r="129" spans="2:33" x14ac:dyDescent="0.3">
      <c r="B129" s="96">
        <f t="shared" si="76"/>
        <v>8</v>
      </c>
      <c r="C129" s="299" t="s">
        <v>866</v>
      </c>
      <c r="D129" s="483">
        <f t="shared" si="68"/>
        <v>0</v>
      </c>
      <c r="E129" s="483">
        <f t="shared" si="68"/>
        <v>0</v>
      </c>
      <c r="F129" s="483">
        <f t="shared" si="68"/>
        <v>0</v>
      </c>
      <c r="G129" s="483">
        <f t="shared" si="68"/>
        <v>0</v>
      </c>
      <c r="H129" s="483">
        <f t="shared" si="72"/>
        <v>0</v>
      </c>
      <c r="I129" s="483">
        <f t="shared" si="69"/>
        <v>0</v>
      </c>
      <c r="J129" s="483">
        <f t="shared" si="69"/>
        <v>0</v>
      </c>
      <c r="K129" s="483">
        <f t="shared" si="69"/>
        <v>0</v>
      </c>
      <c r="L129" s="483">
        <f t="shared" si="69"/>
        <v>0</v>
      </c>
      <c r="M129" s="485">
        <f t="shared" si="73"/>
        <v>0</v>
      </c>
      <c r="N129" s="483">
        <f t="shared" si="70"/>
        <v>0</v>
      </c>
      <c r="O129" s="483">
        <f t="shared" si="70"/>
        <v>0</v>
      </c>
      <c r="P129" s="483">
        <f t="shared" si="70"/>
        <v>0</v>
      </c>
      <c r="Q129" s="483">
        <f t="shared" si="70"/>
        <v>0</v>
      </c>
      <c r="R129" s="485">
        <f t="shared" si="74"/>
        <v>0</v>
      </c>
      <c r="S129" s="488">
        <f t="shared" si="71"/>
        <v>0</v>
      </c>
      <c r="T129" s="488">
        <f t="shared" si="71"/>
        <v>0</v>
      </c>
      <c r="U129" s="488">
        <f t="shared" si="71"/>
        <v>0</v>
      </c>
      <c r="V129" s="488">
        <f t="shared" si="71"/>
        <v>0</v>
      </c>
      <c r="W129" s="483">
        <f t="shared" si="75"/>
        <v>0</v>
      </c>
    </row>
    <row r="130" spans="2:33" x14ac:dyDescent="0.3">
      <c r="B130" s="96">
        <f t="shared" si="76"/>
        <v>9</v>
      </c>
      <c r="C130" s="299" t="s">
        <v>867</v>
      </c>
      <c r="D130" s="483">
        <f t="shared" si="68"/>
        <v>0</v>
      </c>
      <c r="E130" s="483">
        <f t="shared" si="68"/>
        <v>0</v>
      </c>
      <c r="F130" s="483">
        <f t="shared" si="68"/>
        <v>0</v>
      </c>
      <c r="G130" s="483">
        <f t="shared" si="68"/>
        <v>0</v>
      </c>
      <c r="H130" s="483">
        <f t="shared" si="72"/>
        <v>0</v>
      </c>
      <c r="I130" s="483">
        <f t="shared" si="69"/>
        <v>0</v>
      </c>
      <c r="J130" s="483">
        <f t="shared" si="69"/>
        <v>0</v>
      </c>
      <c r="K130" s="483">
        <f t="shared" si="69"/>
        <v>0</v>
      </c>
      <c r="L130" s="483">
        <f t="shared" si="69"/>
        <v>0</v>
      </c>
      <c r="M130" s="485">
        <f t="shared" si="73"/>
        <v>0</v>
      </c>
      <c r="N130" s="483">
        <f t="shared" si="70"/>
        <v>0</v>
      </c>
      <c r="O130" s="483">
        <f t="shared" si="70"/>
        <v>0</v>
      </c>
      <c r="P130" s="483">
        <f t="shared" si="70"/>
        <v>0</v>
      </c>
      <c r="Q130" s="483">
        <f t="shared" si="70"/>
        <v>0</v>
      </c>
      <c r="R130" s="485">
        <f t="shared" si="74"/>
        <v>0</v>
      </c>
      <c r="S130" s="488">
        <f t="shared" si="71"/>
        <v>0</v>
      </c>
      <c r="T130" s="488">
        <f t="shared" si="71"/>
        <v>0</v>
      </c>
      <c r="U130" s="488">
        <f t="shared" si="71"/>
        <v>0</v>
      </c>
      <c r="V130" s="488">
        <f t="shared" si="71"/>
        <v>0</v>
      </c>
      <c r="W130" s="483">
        <f t="shared" si="75"/>
        <v>0</v>
      </c>
    </row>
    <row r="131" spans="2:33" x14ac:dyDescent="0.3">
      <c r="B131" s="96">
        <f t="shared" si="76"/>
        <v>10</v>
      </c>
      <c r="C131" s="299" t="s">
        <v>258</v>
      </c>
      <c r="D131" s="483">
        <f t="shared" si="68"/>
        <v>1.5326224963406493E-2</v>
      </c>
      <c r="E131" s="483">
        <f t="shared" si="68"/>
        <v>0</v>
      </c>
      <c r="F131" s="483">
        <f t="shared" si="68"/>
        <v>0</v>
      </c>
      <c r="G131" s="483">
        <f t="shared" si="68"/>
        <v>0</v>
      </c>
      <c r="H131" s="483">
        <f t="shared" si="72"/>
        <v>1.5326224963406493E-2</v>
      </c>
      <c r="I131" s="483">
        <f t="shared" si="69"/>
        <v>1.5326224963406493E-2</v>
      </c>
      <c r="J131" s="483">
        <f t="shared" si="69"/>
        <v>0</v>
      </c>
      <c r="K131" s="483">
        <f t="shared" si="69"/>
        <v>0</v>
      </c>
      <c r="L131" s="483">
        <f t="shared" si="69"/>
        <v>0</v>
      </c>
      <c r="M131" s="485">
        <f t="shared" si="73"/>
        <v>1.5326224963406493E-2</v>
      </c>
      <c r="N131" s="483">
        <f t="shared" si="70"/>
        <v>1.5326224963406493E-2</v>
      </c>
      <c r="O131" s="483">
        <f t="shared" si="70"/>
        <v>0</v>
      </c>
      <c r="P131" s="483">
        <f t="shared" si="70"/>
        <v>0</v>
      </c>
      <c r="Q131" s="483">
        <f t="shared" si="70"/>
        <v>0</v>
      </c>
      <c r="R131" s="485">
        <f t="shared" si="74"/>
        <v>1.5326224963406493E-2</v>
      </c>
      <c r="S131" s="488">
        <f t="shared" si="71"/>
        <v>1.5326224963406493E-2</v>
      </c>
      <c r="T131" s="488">
        <f t="shared" si="71"/>
        <v>0</v>
      </c>
      <c r="U131" s="488">
        <f t="shared" si="71"/>
        <v>0</v>
      </c>
      <c r="V131" s="488">
        <f t="shared" si="71"/>
        <v>0</v>
      </c>
      <c r="W131" s="483">
        <f t="shared" si="75"/>
        <v>1.5326224963406493E-2</v>
      </c>
    </row>
    <row r="132" spans="2:33" x14ac:dyDescent="0.3">
      <c r="B132" s="96">
        <f t="shared" si="76"/>
        <v>11</v>
      </c>
      <c r="C132" s="299" t="s">
        <v>259</v>
      </c>
      <c r="D132" s="483">
        <f t="shared" si="68"/>
        <v>0.18535026918302655</v>
      </c>
      <c r="E132" s="483">
        <f t="shared" si="68"/>
        <v>-2.1659433235959744E-2</v>
      </c>
      <c r="F132" s="483">
        <f t="shared" si="68"/>
        <v>0</v>
      </c>
      <c r="G132" s="483">
        <f t="shared" si="68"/>
        <v>0</v>
      </c>
      <c r="H132" s="483">
        <f t="shared" si="72"/>
        <v>0.16369083594706679</v>
      </c>
      <c r="I132" s="483">
        <f t="shared" si="69"/>
        <v>0.16369083594706679</v>
      </c>
      <c r="J132" s="483">
        <f t="shared" si="69"/>
        <v>-2.1659433235959744E-2</v>
      </c>
      <c r="K132" s="483">
        <f t="shared" si="69"/>
        <v>0</v>
      </c>
      <c r="L132" s="483">
        <f t="shared" si="69"/>
        <v>0</v>
      </c>
      <c r="M132" s="485">
        <f t="shared" si="73"/>
        <v>0.14203140271110704</v>
      </c>
      <c r="N132" s="483">
        <f t="shared" si="70"/>
        <v>0.14203140271110704</v>
      </c>
      <c r="O132" s="483">
        <f t="shared" si="70"/>
        <v>-2.1659433235959744E-2</v>
      </c>
      <c r="P132" s="483">
        <f t="shared" si="70"/>
        <v>0</v>
      </c>
      <c r="Q132" s="483">
        <f t="shared" si="70"/>
        <v>0</v>
      </c>
      <c r="R132" s="485">
        <f t="shared" si="74"/>
        <v>0.12037196947514729</v>
      </c>
      <c r="S132" s="488">
        <f t="shared" si="71"/>
        <v>0.12037196947514728</v>
      </c>
      <c r="T132" s="488">
        <f t="shared" si="71"/>
        <v>-1.7230971071661449E-2</v>
      </c>
      <c r="U132" s="488">
        <f t="shared" si="71"/>
        <v>0</v>
      </c>
      <c r="V132" s="488">
        <f t="shared" si="71"/>
        <v>0</v>
      </c>
      <c r="W132" s="483">
        <f t="shared" si="75"/>
        <v>0.10314099840348583</v>
      </c>
    </row>
    <row r="133" spans="2:33" x14ac:dyDescent="0.3">
      <c r="B133" s="96">
        <f t="shared" si="76"/>
        <v>12</v>
      </c>
      <c r="C133" s="299" t="s">
        <v>260</v>
      </c>
      <c r="D133" s="483">
        <f t="shared" si="68"/>
        <v>2.6558975146727906E-2</v>
      </c>
      <c r="E133" s="483">
        <f t="shared" si="68"/>
        <v>-2.9480708256868328E-3</v>
      </c>
      <c r="F133" s="483">
        <f t="shared" si="68"/>
        <v>0</v>
      </c>
      <c r="G133" s="483">
        <f t="shared" si="68"/>
        <v>0</v>
      </c>
      <c r="H133" s="483">
        <f t="shared" si="72"/>
        <v>2.3610904321041074E-2</v>
      </c>
      <c r="I133" s="483">
        <f t="shared" si="69"/>
        <v>2.3610904321041071E-2</v>
      </c>
      <c r="J133" s="483">
        <f t="shared" si="69"/>
        <v>2.0318959528178956E-2</v>
      </c>
      <c r="K133" s="483">
        <f t="shared" si="69"/>
        <v>0</v>
      </c>
      <c r="L133" s="483">
        <f t="shared" si="69"/>
        <v>0</v>
      </c>
      <c r="M133" s="485">
        <f t="shared" si="73"/>
        <v>4.3929863849220027E-2</v>
      </c>
      <c r="N133" s="483">
        <f t="shared" si="70"/>
        <v>4.3929863849220027E-2</v>
      </c>
      <c r="O133" s="483">
        <f t="shared" si="70"/>
        <v>-4.9310404718210452E-3</v>
      </c>
      <c r="P133" s="483">
        <f t="shared" si="70"/>
        <v>0</v>
      </c>
      <c r="Q133" s="483">
        <f t="shared" si="70"/>
        <v>0</v>
      </c>
      <c r="R133" s="485">
        <f t="shared" si="74"/>
        <v>3.8998823377398982E-2</v>
      </c>
      <c r="S133" s="488">
        <f t="shared" si="71"/>
        <v>3.8998823377398989E-2</v>
      </c>
      <c r="T133" s="488">
        <f t="shared" si="71"/>
        <v>-4.9310404718210469E-3</v>
      </c>
      <c r="U133" s="488">
        <f t="shared" si="71"/>
        <v>0</v>
      </c>
      <c r="V133" s="488">
        <f t="shared" si="71"/>
        <v>0</v>
      </c>
      <c r="W133" s="483">
        <f t="shared" si="75"/>
        <v>3.4067782905577944E-2</v>
      </c>
    </row>
    <row r="134" spans="2:33" x14ac:dyDescent="0.3">
      <c r="B134" s="96">
        <f t="shared" si="76"/>
        <v>13</v>
      </c>
      <c r="C134" s="499" t="s">
        <v>875</v>
      </c>
      <c r="D134" s="483">
        <f t="shared" si="68"/>
        <v>0</v>
      </c>
      <c r="E134" s="483">
        <f t="shared" si="68"/>
        <v>0</v>
      </c>
      <c r="F134" s="483">
        <f t="shared" si="68"/>
        <v>0</v>
      </c>
      <c r="G134" s="483">
        <f t="shared" si="68"/>
        <v>0</v>
      </c>
      <c r="H134" s="483">
        <f t="shared" ref="H134:H138" si="77">D134+E134-F134-G134</f>
        <v>0</v>
      </c>
      <c r="I134" s="483">
        <f t="shared" si="69"/>
        <v>0</v>
      </c>
      <c r="J134" s="483">
        <f t="shared" si="69"/>
        <v>0</v>
      </c>
      <c r="K134" s="483">
        <f t="shared" si="69"/>
        <v>0</v>
      </c>
      <c r="L134" s="483">
        <f t="shared" si="69"/>
        <v>0</v>
      </c>
      <c r="M134" s="485">
        <f t="shared" ref="M134:M138" si="78">I134+J134-K134-L134</f>
        <v>0</v>
      </c>
      <c r="N134" s="483">
        <f t="shared" si="70"/>
        <v>0</v>
      </c>
      <c r="O134" s="483">
        <f t="shared" si="70"/>
        <v>0</v>
      </c>
      <c r="P134" s="483">
        <f t="shared" si="70"/>
        <v>0</v>
      </c>
      <c r="Q134" s="483">
        <f t="shared" si="70"/>
        <v>0</v>
      </c>
      <c r="R134" s="485">
        <f t="shared" ref="R134:R138" si="79">N134+O134-P134-Q134</f>
        <v>0</v>
      </c>
      <c r="S134" s="488">
        <f t="shared" si="71"/>
        <v>0</v>
      </c>
      <c r="T134" s="488">
        <f t="shared" si="71"/>
        <v>0</v>
      </c>
      <c r="U134" s="488">
        <f t="shared" si="71"/>
        <v>0</v>
      </c>
      <c r="V134" s="488">
        <f t="shared" si="71"/>
        <v>0</v>
      </c>
      <c r="W134" s="483">
        <f t="shared" ref="W134:W138" si="80">S134+T134-U134-V134</f>
        <v>0</v>
      </c>
    </row>
    <row r="135" spans="2:33" x14ac:dyDescent="0.3">
      <c r="B135" s="96">
        <f t="shared" si="76"/>
        <v>14</v>
      </c>
      <c r="C135" s="499" t="s">
        <v>876</v>
      </c>
      <c r="D135" s="483">
        <f t="shared" si="68"/>
        <v>0</v>
      </c>
      <c r="E135" s="483">
        <f t="shared" si="68"/>
        <v>0</v>
      </c>
      <c r="F135" s="483">
        <f t="shared" si="68"/>
        <v>0</v>
      </c>
      <c r="G135" s="483">
        <f t="shared" si="68"/>
        <v>0</v>
      </c>
      <c r="H135" s="483">
        <f t="shared" si="77"/>
        <v>0</v>
      </c>
      <c r="I135" s="483">
        <f t="shared" si="69"/>
        <v>0</v>
      </c>
      <c r="J135" s="483">
        <f t="shared" si="69"/>
        <v>0</v>
      </c>
      <c r="K135" s="483">
        <f t="shared" si="69"/>
        <v>0</v>
      </c>
      <c r="L135" s="483">
        <f t="shared" si="69"/>
        <v>0</v>
      </c>
      <c r="M135" s="485">
        <f t="shared" si="78"/>
        <v>0</v>
      </c>
      <c r="N135" s="483">
        <f t="shared" si="70"/>
        <v>0</v>
      </c>
      <c r="O135" s="483">
        <f t="shared" si="70"/>
        <v>0</v>
      </c>
      <c r="P135" s="483">
        <f t="shared" si="70"/>
        <v>0</v>
      </c>
      <c r="Q135" s="483">
        <f t="shared" si="70"/>
        <v>0</v>
      </c>
      <c r="R135" s="485">
        <f t="shared" si="79"/>
        <v>0</v>
      </c>
      <c r="S135" s="488">
        <f t="shared" si="71"/>
        <v>0</v>
      </c>
      <c r="T135" s="488">
        <f t="shared" si="71"/>
        <v>0</v>
      </c>
      <c r="U135" s="488">
        <f t="shared" si="71"/>
        <v>0</v>
      </c>
      <c r="V135" s="488">
        <f t="shared" si="71"/>
        <v>0</v>
      </c>
      <c r="W135" s="483">
        <f t="shared" si="80"/>
        <v>0</v>
      </c>
    </row>
    <row r="136" spans="2:33" x14ac:dyDescent="0.3">
      <c r="B136" s="96">
        <f t="shared" si="76"/>
        <v>15</v>
      </c>
      <c r="C136" s="499" t="s">
        <v>877</v>
      </c>
      <c r="D136" s="483">
        <f t="shared" si="68"/>
        <v>0</v>
      </c>
      <c r="E136" s="483">
        <f t="shared" si="68"/>
        <v>0</v>
      </c>
      <c r="F136" s="483">
        <f t="shared" si="68"/>
        <v>0</v>
      </c>
      <c r="G136" s="483">
        <f t="shared" si="68"/>
        <v>0</v>
      </c>
      <c r="H136" s="483">
        <f t="shared" si="77"/>
        <v>0</v>
      </c>
      <c r="I136" s="483">
        <f t="shared" si="69"/>
        <v>0</v>
      </c>
      <c r="J136" s="483">
        <f t="shared" si="69"/>
        <v>0</v>
      </c>
      <c r="K136" s="483">
        <f t="shared" si="69"/>
        <v>0</v>
      </c>
      <c r="L136" s="483">
        <f t="shared" si="69"/>
        <v>0</v>
      </c>
      <c r="M136" s="485">
        <f t="shared" si="78"/>
        <v>0</v>
      </c>
      <c r="N136" s="483">
        <f t="shared" si="70"/>
        <v>0</v>
      </c>
      <c r="O136" s="483">
        <f t="shared" si="70"/>
        <v>0</v>
      </c>
      <c r="P136" s="483">
        <f t="shared" si="70"/>
        <v>0</v>
      </c>
      <c r="Q136" s="483">
        <f t="shared" si="70"/>
        <v>0</v>
      </c>
      <c r="R136" s="485">
        <f t="shared" si="79"/>
        <v>0</v>
      </c>
      <c r="S136" s="488">
        <f t="shared" si="71"/>
        <v>0</v>
      </c>
      <c r="T136" s="488">
        <f t="shared" si="71"/>
        <v>0</v>
      </c>
      <c r="U136" s="488">
        <f t="shared" si="71"/>
        <v>0</v>
      </c>
      <c r="V136" s="488">
        <f t="shared" si="71"/>
        <v>0</v>
      </c>
      <c r="W136" s="483">
        <f t="shared" si="80"/>
        <v>0</v>
      </c>
    </row>
    <row r="137" spans="2:33" x14ac:dyDescent="0.3">
      <c r="B137" s="96">
        <f t="shared" si="76"/>
        <v>16</v>
      </c>
      <c r="C137" s="499" t="s">
        <v>868</v>
      </c>
      <c r="D137" s="483">
        <f t="shared" si="68"/>
        <v>0</v>
      </c>
      <c r="E137" s="483">
        <f t="shared" si="68"/>
        <v>0</v>
      </c>
      <c r="F137" s="483">
        <f t="shared" si="68"/>
        <v>0</v>
      </c>
      <c r="G137" s="483">
        <f t="shared" si="68"/>
        <v>0</v>
      </c>
      <c r="H137" s="483">
        <f t="shared" si="77"/>
        <v>0</v>
      </c>
      <c r="I137" s="483">
        <f t="shared" si="69"/>
        <v>0</v>
      </c>
      <c r="J137" s="483">
        <f t="shared" si="69"/>
        <v>0</v>
      </c>
      <c r="K137" s="483">
        <f t="shared" si="69"/>
        <v>0</v>
      </c>
      <c r="L137" s="483">
        <f t="shared" si="69"/>
        <v>0</v>
      </c>
      <c r="M137" s="485">
        <f t="shared" si="78"/>
        <v>0</v>
      </c>
      <c r="N137" s="483">
        <f t="shared" si="70"/>
        <v>0</v>
      </c>
      <c r="O137" s="483">
        <f t="shared" si="70"/>
        <v>0</v>
      </c>
      <c r="P137" s="483">
        <f t="shared" si="70"/>
        <v>0</v>
      </c>
      <c r="Q137" s="483">
        <f t="shared" si="70"/>
        <v>0</v>
      </c>
      <c r="R137" s="485">
        <f t="shared" si="79"/>
        <v>0</v>
      </c>
      <c r="S137" s="488">
        <f t="shared" si="71"/>
        <v>0</v>
      </c>
      <c r="T137" s="488">
        <f t="shared" si="71"/>
        <v>0</v>
      </c>
      <c r="U137" s="488">
        <f t="shared" si="71"/>
        <v>0</v>
      </c>
      <c r="V137" s="488">
        <f t="shared" si="71"/>
        <v>0</v>
      </c>
      <c r="W137" s="483">
        <f t="shared" si="80"/>
        <v>0</v>
      </c>
    </row>
    <row r="138" spans="2:33" x14ac:dyDescent="0.3">
      <c r="B138" s="96">
        <f t="shared" si="76"/>
        <v>17</v>
      </c>
      <c r="C138" s="499" t="s">
        <v>878</v>
      </c>
      <c r="D138" s="483">
        <f t="shared" si="68"/>
        <v>-0.49154950965950256</v>
      </c>
      <c r="E138" s="483">
        <f t="shared" si="68"/>
        <v>0</v>
      </c>
      <c r="F138" s="483">
        <f t="shared" si="68"/>
        <v>0</v>
      </c>
      <c r="G138" s="483">
        <f t="shared" si="68"/>
        <v>0</v>
      </c>
      <c r="H138" s="483">
        <f t="shared" si="77"/>
        <v>-0.49154950965950256</v>
      </c>
      <c r="I138" s="483">
        <f t="shared" si="69"/>
        <v>-0.49154950965950256</v>
      </c>
      <c r="J138" s="483">
        <f t="shared" si="69"/>
        <v>0</v>
      </c>
      <c r="K138" s="483">
        <f t="shared" si="69"/>
        <v>0</v>
      </c>
      <c r="L138" s="483">
        <f t="shared" si="69"/>
        <v>0</v>
      </c>
      <c r="M138" s="485">
        <f t="shared" si="78"/>
        <v>-0.49154950965950256</v>
      </c>
      <c r="N138" s="483">
        <f t="shared" si="70"/>
        <v>-0.49154950965950256</v>
      </c>
      <c r="O138" s="483">
        <f t="shared" si="70"/>
        <v>0</v>
      </c>
      <c r="P138" s="483">
        <f t="shared" si="70"/>
        <v>0</v>
      </c>
      <c r="Q138" s="483">
        <f t="shared" si="70"/>
        <v>0</v>
      </c>
      <c r="R138" s="485">
        <f t="shared" si="79"/>
        <v>-0.49154950965950256</v>
      </c>
      <c r="S138" s="488">
        <f t="shared" si="71"/>
        <v>-0.49154950965950256</v>
      </c>
      <c r="T138" s="488">
        <f t="shared" si="71"/>
        <v>0</v>
      </c>
      <c r="U138" s="488">
        <f t="shared" si="71"/>
        <v>0</v>
      </c>
      <c r="V138" s="488">
        <f t="shared" si="71"/>
        <v>0</v>
      </c>
      <c r="W138" s="483">
        <f t="shared" si="80"/>
        <v>-0.49154950965950256</v>
      </c>
    </row>
    <row r="139" spans="2:33" ht="16" x14ac:dyDescent="0.3">
      <c r="B139" s="84"/>
      <c r="C139" s="99" t="s">
        <v>271</v>
      </c>
      <c r="D139" s="487">
        <f>SUM(D122:D138)</f>
        <v>0.74511843273399325</v>
      </c>
      <c r="E139" s="487">
        <f t="shared" ref="E139:R139" si="81">SUM(E122:E138)</f>
        <v>-8.0137008316248426E-2</v>
      </c>
      <c r="F139" s="487">
        <f t="shared" si="81"/>
        <v>0</v>
      </c>
      <c r="G139" s="487">
        <f t="shared" si="81"/>
        <v>0</v>
      </c>
      <c r="H139" s="487">
        <f t="shared" si="81"/>
        <v>0.66498142441774477</v>
      </c>
      <c r="I139" s="487">
        <f t="shared" si="81"/>
        <v>0.66498142441774477</v>
      </c>
      <c r="J139" s="487">
        <f t="shared" si="81"/>
        <v>8.9560052367636367E-2</v>
      </c>
      <c r="K139" s="487">
        <f t="shared" si="81"/>
        <v>0</v>
      </c>
      <c r="L139" s="487">
        <f t="shared" si="81"/>
        <v>0</v>
      </c>
      <c r="M139" s="487">
        <f t="shared" si="81"/>
        <v>0.75454147678538108</v>
      </c>
      <c r="N139" s="487">
        <f t="shared" si="81"/>
        <v>0.75454147678538108</v>
      </c>
      <c r="O139" s="487">
        <f t="shared" si="81"/>
        <v>1.1052407593101925</v>
      </c>
      <c r="P139" s="487">
        <f t="shared" si="81"/>
        <v>0</v>
      </c>
      <c r="Q139" s="487">
        <f t="shared" si="81"/>
        <v>0</v>
      </c>
      <c r="R139" s="487">
        <f t="shared" si="81"/>
        <v>1.8597822360955734</v>
      </c>
      <c r="S139" s="487">
        <f>SUM(S122:S138)</f>
        <v>1.8597822360955734</v>
      </c>
      <c r="T139" s="487">
        <f>SUM(T122:T138)</f>
        <v>-0.23713180252550922</v>
      </c>
      <c r="U139" s="487">
        <f>SUM(U122:U138)</f>
        <v>0</v>
      </c>
      <c r="V139" s="487">
        <f>SUM(V122:V138)</f>
        <v>0</v>
      </c>
      <c r="W139" s="487">
        <f>SUM(W122:W138)</f>
        <v>1.6226504335700644</v>
      </c>
    </row>
    <row r="140" spans="2:33" ht="16" x14ac:dyDescent="0.3">
      <c r="B140" s="302"/>
      <c r="C140" s="304"/>
      <c r="D140" s="304"/>
      <c r="E140" s="304"/>
      <c r="F140" s="304"/>
      <c r="G140" s="304"/>
      <c r="H140" s="304"/>
      <c r="I140" s="302"/>
      <c r="J140" s="302"/>
      <c r="K140" s="302"/>
      <c r="L140" s="302"/>
      <c r="M140" s="302"/>
      <c r="N140" s="302"/>
      <c r="O140" s="302"/>
      <c r="P140" s="302"/>
      <c r="Q140" s="302"/>
      <c r="R140" s="302"/>
      <c r="S140" s="43"/>
      <c r="T140" s="43"/>
      <c r="U140" s="43"/>
      <c r="V140" s="43"/>
      <c r="W140" s="43"/>
      <c r="X140" s="43"/>
      <c r="Y140" s="43"/>
      <c r="Z140" s="43"/>
      <c r="AA140" s="43"/>
      <c r="AB140" s="43"/>
      <c r="AC140" s="43"/>
      <c r="AD140" s="43"/>
      <c r="AE140" s="43"/>
      <c r="AF140" s="43"/>
      <c r="AG140" s="43"/>
    </row>
    <row r="141" spans="2:33" ht="16" x14ac:dyDescent="0.3">
      <c r="B141" s="609" t="s">
        <v>614</v>
      </c>
      <c r="C141" s="305"/>
      <c r="D141" s="305"/>
      <c r="E141" s="305"/>
      <c r="F141" s="305"/>
      <c r="G141" s="304"/>
      <c r="H141" s="304"/>
      <c r="I141" s="302"/>
      <c r="J141" s="302"/>
      <c r="K141" s="302"/>
      <c r="L141" s="302"/>
      <c r="M141" s="302"/>
      <c r="N141" s="302"/>
      <c r="O141" s="302"/>
      <c r="P141" s="302"/>
      <c r="Q141" s="302"/>
      <c r="R141" s="302"/>
      <c r="S141" s="43"/>
      <c r="T141" s="43"/>
      <c r="U141" s="43"/>
      <c r="V141" s="43"/>
      <c r="W141" s="43"/>
      <c r="X141" s="43"/>
      <c r="Y141" s="43"/>
      <c r="Z141" s="43"/>
      <c r="AA141" s="43"/>
      <c r="AB141" s="43"/>
      <c r="AC141" s="43"/>
      <c r="AD141" s="43"/>
      <c r="AE141" s="43"/>
      <c r="AF141" s="43"/>
      <c r="AG141" s="43"/>
    </row>
    <row r="142" spans="2:33" ht="16" x14ac:dyDescent="0.3">
      <c r="B142" s="302"/>
      <c r="C142" s="304"/>
      <c r="D142" s="304"/>
      <c r="E142" s="304"/>
      <c r="F142" s="304"/>
      <c r="G142" s="304"/>
      <c r="H142" s="304"/>
      <c r="I142" s="302"/>
      <c r="J142" s="302"/>
      <c r="K142" s="302"/>
      <c r="L142" s="302"/>
      <c r="M142" s="302"/>
      <c r="N142" s="302"/>
      <c r="O142" s="302"/>
      <c r="P142" s="302"/>
      <c r="Q142" s="302"/>
      <c r="R142" s="302"/>
      <c r="S142" s="43"/>
      <c r="T142" s="43"/>
      <c r="U142" s="43"/>
      <c r="V142" s="43"/>
      <c r="W142" s="43"/>
      <c r="X142" s="43"/>
      <c r="Y142" s="43"/>
      <c r="Z142" s="43"/>
      <c r="AA142" s="43"/>
      <c r="AB142" s="43"/>
      <c r="AC142" s="43"/>
      <c r="AD142" s="43"/>
      <c r="AE142" s="43"/>
      <c r="AF142" s="43"/>
      <c r="AG142" s="43"/>
    </row>
    <row r="143" spans="2:33" ht="15" customHeight="1" x14ac:dyDescent="0.3">
      <c r="B143" s="302"/>
      <c r="C143" s="304"/>
      <c r="D143" s="8"/>
      <c r="E143" s="8"/>
      <c r="F143" s="8"/>
      <c r="G143" s="8"/>
      <c r="H143" s="8"/>
      <c r="I143" s="1"/>
      <c r="J143" s="42"/>
      <c r="K143" s="1"/>
      <c r="L143" s="1"/>
      <c r="M143" s="42"/>
      <c r="N143" s="42"/>
      <c r="O143" s="1"/>
      <c r="P143" s="1"/>
      <c r="Q143" s="1"/>
      <c r="R143" s="297" t="s">
        <v>10</v>
      </c>
    </row>
    <row r="144" spans="2:33" x14ac:dyDescent="0.3">
      <c r="B144" s="1301" t="s">
        <v>343</v>
      </c>
      <c r="C144" s="1301" t="s">
        <v>37</v>
      </c>
      <c r="D144" s="1414" t="s">
        <v>935</v>
      </c>
      <c r="E144" s="1415"/>
      <c r="F144" s="1415"/>
      <c r="G144" s="1415"/>
      <c r="H144" s="1416"/>
      <c r="I144" s="1414" t="s">
        <v>939</v>
      </c>
      <c r="J144" s="1415"/>
      <c r="K144" s="1415"/>
      <c r="L144" s="1415"/>
      <c r="M144" s="1416"/>
      <c r="N144" s="1414" t="s">
        <v>936</v>
      </c>
      <c r="O144" s="1415"/>
      <c r="P144" s="1415"/>
      <c r="Q144" s="1415"/>
      <c r="R144" s="1416"/>
      <c r="S144" s="1414" t="s">
        <v>938</v>
      </c>
      <c r="T144" s="1415"/>
      <c r="U144" s="1415"/>
      <c r="V144" s="1415"/>
      <c r="W144" s="1416"/>
    </row>
    <row r="145" spans="2:23" x14ac:dyDescent="0.3">
      <c r="B145" s="1301"/>
      <c r="C145" s="1301"/>
      <c r="D145" s="1417" t="s">
        <v>21</v>
      </c>
      <c r="E145" s="1418"/>
      <c r="F145" s="1418"/>
      <c r="G145" s="1418"/>
      <c r="H145" s="1419"/>
      <c r="I145" s="1417" t="s">
        <v>21</v>
      </c>
      <c r="J145" s="1418"/>
      <c r="K145" s="1418"/>
      <c r="L145" s="1418"/>
      <c r="M145" s="1419"/>
      <c r="N145" s="1417" t="s">
        <v>21</v>
      </c>
      <c r="O145" s="1418"/>
      <c r="P145" s="1418"/>
      <c r="Q145" s="1418"/>
      <c r="R145" s="1419"/>
      <c r="S145" s="1411" t="s">
        <v>21</v>
      </c>
      <c r="T145" s="1412"/>
      <c r="U145" s="1412"/>
      <c r="V145" s="1412"/>
      <c r="W145" s="1412"/>
    </row>
    <row r="146" spans="2:23" ht="42" x14ac:dyDescent="0.3">
      <c r="B146" s="1301"/>
      <c r="C146" s="1301"/>
      <c r="D146" s="652" t="s">
        <v>267</v>
      </c>
      <c r="E146" s="652" t="s">
        <v>268</v>
      </c>
      <c r="F146" s="303" t="s">
        <v>274</v>
      </c>
      <c r="G146" s="650" t="s">
        <v>601</v>
      </c>
      <c r="H146" s="652" t="s">
        <v>270</v>
      </c>
      <c r="I146" s="652" t="s">
        <v>267</v>
      </c>
      <c r="J146" s="652" t="s">
        <v>268</v>
      </c>
      <c r="K146" s="303" t="s">
        <v>274</v>
      </c>
      <c r="L146" s="650" t="s">
        <v>601</v>
      </c>
      <c r="M146" s="652" t="s">
        <v>270</v>
      </c>
      <c r="N146" s="652" t="s">
        <v>267</v>
      </c>
      <c r="O146" s="652" t="s">
        <v>268</v>
      </c>
      <c r="P146" s="303" t="s">
        <v>274</v>
      </c>
      <c r="Q146" s="650" t="s">
        <v>601</v>
      </c>
      <c r="R146" s="652" t="s">
        <v>270</v>
      </c>
      <c r="S146" s="598" t="s">
        <v>267</v>
      </c>
      <c r="T146" s="598" t="s">
        <v>268</v>
      </c>
      <c r="U146" s="303" t="s">
        <v>274</v>
      </c>
      <c r="V146" s="595" t="s">
        <v>601</v>
      </c>
      <c r="W146" s="598" t="s">
        <v>270</v>
      </c>
    </row>
    <row r="147" spans="2:23" ht="28" x14ac:dyDescent="0.3">
      <c r="B147" s="298"/>
      <c r="C147" s="298"/>
      <c r="D147" s="298" t="s">
        <v>675</v>
      </c>
      <c r="E147" s="298" t="s">
        <v>676</v>
      </c>
      <c r="F147" s="298" t="s">
        <v>677</v>
      </c>
      <c r="G147" s="298" t="s">
        <v>678</v>
      </c>
      <c r="H147" s="298" t="s">
        <v>679</v>
      </c>
      <c r="I147" s="298" t="s">
        <v>680</v>
      </c>
      <c r="J147" s="298" t="s">
        <v>681</v>
      </c>
      <c r="K147" s="298" t="s">
        <v>682</v>
      </c>
      <c r="L147" s="298" t="s">
        <v>683</v>
      </c>
      <c r="M147" s="298" t="s">
        <v>684</v>
      </c>
      <c r="N147" s="298" t="s">
        <v>949</v>
      </c>
      <c r="O147" s="298" t="s">
        <v>950</v>
      </c>
      <c r="P147" s="298" t="s">
        <v>951</v>
      </c>
      <c r="Q147" s="298" t="s">
        <v>952</v>
      </c>
      <c r="R147" s="298" t="s">
        <v>953</v>
      </c>
      <c r="S147" s="298" t="s">
        <v>954</v>
      </c>
      <c r="T147" s="298" t="s">
        <v>955</v>
      </c>
      <c r="U147" s="298" t="s">
        <v>956</v>
      </c>
      <c r="V147" s="298" t="s">
        <v>957</v>
      </c>
      <c r="W147" s="298" t="s">
        <v>958</v>
      </c>
    </row>
    <row r="148" spans="2:23" x14ac:dyDescent="0.3">
      <c r="B148" s="96">
        <v>1</v>
      </c>
      <c r="C148" s="299" t="s">
        <v>861</v>
      </c>
      <c r="D148" s="488">
        <f t="shared" ref="D148:G164" si="82">D40-D95</f>
        <v>0</v>
      </c>
      <c r="E148" s="488">
        <f t="shared" si="82"/>
        <v>0</v>
      </c>
      <c r="F148" s="488">
        <f t="shared" si="82"/>
        <v>0</v>
      </c>
      <c r="G148" s="488">
        <f t="shared" si="82"/>
        <v>0</v>
      </c>
      <c r="H148" s="485">
        <f>D148+E148-F148-G148</f>
        <v>0</v>
      </c>
      <c r="I148" s="488">
        <f t="shared" ref="I148:L164" si="83">I40-I95</f>
        <v>0</v>
      </c>
      <c r="J148" s="488">
        <f t="shared" si="83"/>
        <v>0</v>
      </c>
      <c r="K148" s="488">
        <f t="shared" si="83"/>
        <v>0</v>
      </c>
      <c r="L148" s="488">
        <f t="shared" si="83"/>
        <v>0</v>
      </c>
      <c r="M148" s="485">
        <f>I148+J148-K148-L148</f>
        <v>0</v>
      </c>
      <c r="N148" s="488">
        <f t="shared" ref="N148:Q164" si="84">N40-N95</f>
        <v>0</v>
      </c>
      <c r="O148" s="488">
        <f t="shared" si="84"/>
        <v>0</v>
      </c>
      <c r="P148" s="488">
        <f t="shared" si="84"/>
        <v>0</v>
      </c>
      <c r="Q148" s="488">
        <f t="shared" si="84"/>
        <v>0</v>
      </c>
      <c r="R148" s="485">
        <f>N148+O148-P148-Q148</f>
        <v>0</v>
      </c>
      <c r="S148" s="488">
        <f t="shared" ref="S148:V164" si="85">S40-S95</f>
        <v>0</v>
      </c>
      <c r="T148" s="488">
        <f t="shared" si="85"/>
        <v>0</v>
      </c>
      <c r="U148" s="488">
        <f t="shared" si="85"/>
        <v>0</v>
      </c>
      <c r="V148" s="488">
        <f t="shared" si="85"/>
        <v>0</v>
      </c>
      <c r="W148" s="485">
        <f>S148+T148-U148-V148</f>
        <v>0</v>
      </c>
    </row>
    <row r="149" spans="2:23" x14ac:dyDescent="0.3">
      <c r="B149" s="96">
        <f>B148+1</f>
        <v>2</v>
      </c>
      <c r="C149" s="299" t="s">
        <v>255</v>
      </c>
      <c r="D149" s="488">
        <f t="shared" si="82"/>
        <v>0.53338657021386293</v>
      </c>
      <c r="E149" s="488">
        <f t="shared" si="82"/>
        <v>-3.0319411907676407E-2</v>
      </c>
      <c r="F149" s="488">
        <f t="shared" si="82"/>
        <v>0</v>
      </c>
      <c r="G149" s="488">
        <f t="shared" si="82"/>
        <v>0</v>
      </c>
      <c r="H149" s="485">
        <f t="shared" ref="H149:H159" si="86">D149+E149-F149-G149</f>
        <v>0.50306715830618653</v>
      </c>
      <c r="I149" s="488">
        <f t="shared" si="83"/>
        <v>0.50306715830618653</v>
      </c>
      <c r="J149" s="488">
        <f t="shared" si="83"/>
        <v>-3.0319411907676407E-2</v>
      </c>
      <c r="K149" s="488">
        <f t="shared" si="83"/>
        <v>0</v>
      </c>
      <c r="L149" s="488">
        <f t="shared" si="83"/>
        <v>0</v>
      </c>
      <c r="M149" s="485">
        <f t="shared" ref="M149:M159" si="87">I149+J149-K149-L149</f>
        <v>0.47274774639851014</v>
      </c>
      <c r="N149" s="488">
        <f t="shared" si="84"/>
        <v>0.47274774639851019</v>
      </c>
      <c r="O149" s="488">
        <f t="shared" si="84"/>
        <v>-3.0319411907676407E-2</v>
      </c>
      <c r="P149" s="488">
        <f t="shared" si="84"/>
        <v>0</v>
      </c>
      <c r="Q149" s="488">
        <f t="shared" si="84"/>
        <v>0</v>
      </c>
      <c r="R149" s="485">
        <f t="shared" ref="R149:R164" si="88">N149+O149-P149-Q149</f>
        <v>0.4424283344908338</v>
      </c>
      <c r="S149" s="488">
        <f t="shared" si="85"/>
        <v>0.4424283344908338</v>
      </c>
      <c r="T149" s="488">
        <f t="shared" si="85"/>
        <v>-3.0319411907676407E-2</v>
      </c>
      <c r="U149" s="488">
        <f t="shared" si="85"/>
        <v>0</v>
      </c>
      <c r="V149" s="488">
        <f t="shared" si="85"/>
        <v>0</v>
      </c>
      <c r="W149" s="485">
        <f t="shared" ref="W149:W164" si="89">S149+T149-U149-V149</f>
        <v>0.4121089225831574</v>
      </c>
    </row>
    <row r="150" spans="2:23" ht="28" x14ac:dyDescent="0.3">
      <c r="B150" s="96">
        <f t="shared" ref="B150:B164" si="90">B149+1</f>
        <v>3</v>
      </c>
      <c r="C150" s="300" t="s">
        <v>862</v>
      </c>
      <c r="D150" s="488">
        <f t="shared" si="82"/>
        <v>0</v>
      </c>
      <c r="E150" s="488">
        <f t="shared" si="82"/>
        <v>0</v>
      </c>
      <c r="F150" s="488">
        <f t="shared" si="82"/>
        <v>0</v>
      </c>
      <c r="G150" s="488">
        <f t="shared" si="82"/>
        <v>0</v>
      </c>
      <c r="H150" s="485">
        <f t="shared" si="86"/>
        <v>0</v>
      </c>
      <c r="I150" s="488">
        <f t="shared" si="83"/>
        <v>0</v>
      </c>
      <c r="J150" s="488">
        <f t="shared" si="83"/>
        <v>0</v>
      </c>
      <c r="K150" s="488">
        <f t="shared" si="83"/>
        <v>0</v>
      </c>
      <c r="L150" s="488">
        <f t="shared" si="83"/>
        <v>0</v>
      </c>
      <c r="M150" s="485">
        <f t="shared" si="87"/>
        <v>0</v>
      </c>
      <c r="N150" s="488">
        <f t="shared" si="84"/>
        <v>0</v>
      </c>
      <c r="O150" s="488">
        <f t="shared" si="84"/>
        <v>0</v>
      </c>
      <c r="P150" s="488">
        <f t="shared" si="84"/>
        <v>0</v>
      </c>
      <c r="Q150" s="488">
        <f t="shared" si="84"/>
        <v>0</v>
      </c>
      <c r="R150" s="485">
        <f t="shared" si="88"/>
        <v>0</v>
      </c>
      <c r="S150" s="488">
        <f t="shared" si="85"/>
        <v>0</v>
      </c>
      <c r="T150" s="488">
        <f t="shared" si="85"/>
        <v>0</v>
      </c>
      <c r="U150" s="488">
        <f t="shared" si="85"/>
        <v>0</v>
      </c>
      <c r="V150" s="488">
        <f t="shared" si="85"/>
        <v>0</v>
      </c>
      <c r="W150" s="485">
        <f t="shared" si="89"/>
        <v>0</v>
      </c>
    </row>
    <row r="151" spans="2:23" x14ac:dyDescent="0.3">
      <c r="B151" s="96">
        <f t="shared" si="90"/>
        <v>4</v>
      </c>
      <c r="C151" s="300" t="s">
        <v>863</v>
      </c>
      <c r="D151" s="488">
        <f t="shared" si="82"/>
        <v>0</v>
      </c>
      <c r="E151" s="488">
        <f t="shared" si="82"/>
        <v>0</v>
      </c>
      <c r="F151" s="488">
        <f t="shared" si="82"/>
        <v>0</v>
      </c>
      <c r="G151" s="488">
        <f t="shared" si="82"/>
        <v>0</v>
      </c>
      <c r="H151" s="485">
        <f t="shared" si="86"/>
        <v>0</v>
      </c>
      <c r="I151" s="488">
        <f t="shared" si="83"/>
        <v>0</v>
      </c>
      <c r="J151" s="488">
        <f t="shared" si="83"/>
        <v>0</v>
      </c>
      <c r="K151" s="488">
        <f t="shared" si="83"/>
        <v>0</v>
      </c>
      <c r="L151" s="488">
        <f t="shared" si="83"/>
        <v>0</v>
      </c>
      <c r="M151" s="485">
        <f t="shared" si="87"/>
        <v>0</v>
      </c>
      <c r="N151" s="488">
        <f t="shared" si="84"/>
        <v>0</v>
      </c>
      <c r="O151" s="488">
        <f t="shared" si="84"/>
        <v>0</v>
      </c>
      <c r="P151" s="488">
        <f t="shared" si="84"/>
        <v>0</v>
      </c>
      <c r="Q151" s="488">
        <f t="shared" si="84"/>
        <v>0</v>
      </c>
      <c r="R151" s="485">
        <f t="shared" si="88"/>
        <v>0</v>
      </c>
      <c r="S151" s="488">
        <f t="shared" si="85"/>
        <v>0</v>
      </c>
      <c r="T151" s="488">
        <f t="shared" si="85"/>
        <v>0</v>
      </c>
      <c r="U151" s="488">
        <f t="shared" si="85"/>
        <v>0</v>
      </c>
      <c r="V151" s="488">
        <f t="shared" si="85"/>
        <v>0</v>
      </c>
      <c r="W151" s="485">
        <f t="shared" si="89"/>
        <v>0</v>
      </c>
    </row>
    <row r="152" spans="2:23" x14ac:dyDescent="0.3">
      <c r="B152" s="96">
        <f t="shared" si="90"/>
        <v>5</v>
      </c>
      <c r="C152" s="300" t="s">
        <v>864</v>
      </c>
      <c r="D152" s="488">
        <f t="shared" si="82"/>
        <v>7.1070824686146603E-2</v>
      </c>
      <c r="E152" s="488">
        <f t="shared" si="82"/>
        <v>-3.2885415768811213E-3</v>
      </c>
      <c r="F152" s="488">
        <f t="shared" si="82"/>
        <v>0</v>
      </c>
      <c r="G152" s="488">
        <f t="shared" si="82"/>
        <v>0</v>
      </c>
      <c r="H152" s="485">
        <f t="shared" si="86"/>
        <v>6.7782283109265484E-2</v>
      </c>
      <c r="I152" s="488">
        <f t="shared" si="83"/>
        <v>6.7782283109265484E-2</v>
      </c>
      <c r="J152" s="488">
        <f t="shared" si="83"/>
        <v>-3.2885415768811213E-3</v>
      </c>
      <c r="K152" s="488">
        <f t="shared" si="83"/>
        <v>0</v>
      </c>
      <c r="L152" s="488">
        <f t="shared" si="83"/>
        <v>0</v>
      </c>
      <c r="M152" s="485">
        <f t="shared" si="87"/>
        <v>6.4493741532384366E-2</v>
      </c>
      <c r="N152" s="488">
        <f t="shared" si="84"/>
        <v>6.4493741532384366E-2</v>
      </c>
      <c r="O152" s="488">
        <f t="shared" si="84"/>
        <v>-3.2885415768811213E-3</v>
      </c>
      <c r="P152" s="488">
        <f t="shared" si="84"/>
        <v>0</v>
      </c>
      <c r="Q152" s="488">
        <f t="shared" si="84"/>
        <v>0</v>
      </c>
      <c r="R152" s="485">
        <f t="shared" si="88"/>
        <v>6.1205199955503248E-2</v>
      </c>
      <c r="S152" s="488">
        <f t="shared" si="85"/>
        <v>6.1205199955503248E-2</v>
      </c>
      <c r="T152" s="488">
        <f t="shared" si="85"/>
        <v>-3.2885415768811213E-3</v>
      </c>
      <c r="U152" s="488">
        <f t="shared" si="85"/>
        <v>0</v>
      </c>
      <c r="V152" s="488">
        <f t="shared" si="85"/>
        <v>0</v>
      </c>
      <c r="W152" s="485">
        <f t="shared" si="89"/>
        <v>5.791665837862213E-2</v>
      </c>
    </row>
    <row r="153" spans="2:23" x14ac:dyDescent="0.3">
      <c r="B153" s="96">
        <f t="shared" si="90"/>
        <v>6</v>
      </c>
      <c r="C153" s="299" t="s">
        <v>254</v>
      </c>
      <c r="D153" s="488">
        <f t="shared" si="82"/>
        <v>1.2743841420570869</v>
      </c>
      <c r="E153" s="488">
        <f t="shared" si="82"/>
        <v>-0.15425599749746921</v>
      </c>
      <c r="F153" s="488">
        <f t="shared" si="82"/>
        <v>0</v>
      </c>
      <c r="G153" s="488">
        <f t="shared" si="82"/>
        <v>0</v>
      </c>
      <c r="H153" s="485">
        <f t="shared" si="86"/>
        <v>1.1201281445596178</v>
      </c>
      <c r="I153" s="488">
        <f t="shared" si="83"/>
        <v>1.1201281445596178</v>
      </c>
      <c r="J153" s="488">
        <f t="shared" si="83"/>
        <v>-0.15425599749746921</v>
      </c>
      <c r="K153" s="488">
        <f t="shared" si="83"/>
        <v>0</v>
      </c>
      <c r="L153" s="488">
        <f t="shared" si="83"/>
        <v>0</v>
      </c>
      <c r="M153" s="485">
        <f t="shared" si="87"/>
        <v>0.96587214706214863</v>
      </c>
      <c r="N153" s="488">
        <f t="shared" si="84"/>
        <v>0.96587214706214874</v>
      </c>
      <c r="O153" s="488">
        <f t="shared" si="84"/>
        <v>-0.33686031832513774</v>
      </c>
      <c r="P153" s="488">
        <f t="shared" si="84"/>
        <v>0</v>
      </c>
      <c r="Q153" s="488">
        <f t="shared" si="84"/>
        <v>0</v>
      </c>
      <c r="R153" s="485">
        <f t="shared" si="88"/>
        <v>0.629011828737011</v>
      </c>
      <c r="S153" s="488">
        <f t="shared" si="85"/>
        <v>0.62901182873701122</v>
      </c>
      <c r="T153" s="488">
        <f t="shared" si="85"/>
        <v>-0.33686031832513796</v>
      </c>
      <c r="U153" s="488">
        <f t="shared" si="85"/>
        <v>0</v>
      </c>
      <c r="V153" s="488">
        <f t="shared" si="85"/>
        <v>0</v>
      </c>
      <c r="W153" s="485">
        <f t="shared" si="89"/>
        <v>0.29215151041187326</v>
      </c>
    </row>
    <row r="154" spans="2:23" x14ac:dyDescent="0.3">
      <c r="B154" s="96">
        <f t="shared" si="90"/>
        <v>7</v>
      </c>
      <c r="C154" s="299" t="s">
        <v>865</v>
      </c>
      <c r="D154" s="488">
        <f t="shared" si="82"/>
        <v>8.2823399999999991E-2</v>
      </c>
      <c r="E154" s="488">
        <f t="shared" si="82"/>
        <v>-2.7105839999999999E-2</v>
      </c>
      <c r="F154" s="488">
        <f t="shared" si="82"/>
        <v>0</v>
      </c>
      <c r="G154" s="488">
        <f t="shared" si="82"/>
        <v>0</v>
      </c>
      <c r="H154" s="485">
        <f t="shared" si="86"/>
        <v>5.5717559999999992E-2</v>
      </c>
      <c r="I154" s="488">
        <f t="shared" si="83"/>
        <v>5.5717559999999999E-2</v>
      </c>
      <c r="J154" s="488">
        <f t="shared" si="83"/>
        <v>-1.3552920000000005E-2</v>
      </c>
      <c r="K154" s="488">
        <f t="shared" si="83"/>
        <v>0</v>
      </c>
      <c r="L154" s="488">
        <f t="shared" si="83"/>
        <v>0</v>
      </c>
      <c r="M154" s="485">
        <f t="shared" si="87"/>
        <v>4.2164639999999996E-2</v>
      </c>
      <c r="N154" s="488">
        <f t="shared" si="84"/>
        <v>4.2164639999999989E-2</v>
      </c>
      <c r="O154" s="488">
        <f t="shared" si="84"/>
        <v>-1.3552920000000003E-2</v>
      </c>
      <c r="P154" s="488">
        <f t="shared" si="84"/>
        <v>0</v>
      </c>
      <c r="Q154" s="488">
        <f t="shared" si="84"/>
        <v>0</v>
      </c>
      <c r="R154" s="485">
        <f t="shared" si="88"/>
        <v>2.8611719999999986E-2</v>
      </c>
      <c r="S154" s="488">
        <f t="shared" si="85"/>
        <v>2.8611719999999979E-2</v>
      </c>
      <c r="T154" s="488">
        <f t="shared" si="85"/>
        <v>-1.3552919999999996E-2</v>
      </c>
      <c r="U154" s="488">
        <f t="shared" si="85"/>
        <v>0</v>
      </c>
      <c r="V154" s="488">
        <f t="shared" si="85"/>
        <v>0</v>
      </c>
      <c r="W154" s="485">
        <f t="shared" si="89"/>
        <v>1.5058799999999983E-2</v>
      </c>
    </row>
    <row r="155" spans="2:23" x14ac:dyDescent="0.3">
      <c r="B155" s="96">
        <f t="shared" si="90"/>
        <v>8</v>
      </c>
      <c r="C155" s="299" t="s">
        <v>866</v>
      </c>
      <c r="D155" s="488">
        <f t="shared" si="82"/>
        <v>0</v>
      </c>
      <c r="E155" s="488">
        <f t="shared" si="82"/>
        <v>0</v>
      </c>
      <c r="F155" s="488">
        <f t="shared" si="82"/>
        <v>0</v>
      </c>
      <c r="G155" s="488">
        <f t="shared" si="82"/>
        <v>0</v>
      </c>
      <c r="H155" s="485">
        <f t="shared" si="86"/>
        <v>0</v>
      </c>
      <c r="I155" s="488">
        <f t="shared" si="83"/>
        <v>0</v>
      </c>
      <c r="J155" s="488">
        <f t="shared" si="83"/>
        <v>0</v>
      </c>
      <c r="K155" s="488">
        <f t="shared" si="83"/>
        <v>0</v>
      </c>
      <c r="L155" s="488">
        <f t="shared" si="83"/>
        <v>0</v>
      </c>
      <c r="M155" s="485">
        <f t="shared" si="87"/>
        <v>0</v>
      </c>
      <c r="N155" s="488">
        <f t="shared" si="84"/>
        <v>0</v>
      </c>
      <c r="O155" s="488">
        <f t="shared" si="84"/>
        <v>0</v>
      </c>
      <c r="P155" s="488">
        <f t="shared" si="84"/>
        <v>0</v>
      </c>
      <c r="Q155" s="488">
        <f t="shared" si="84"/>
        <v>0</v>
      </c>
      <c r="R155" s="485">
        <f t="shared" si="88"/>
        <v>0</v>
      </c>
      <c r="S155" s="488">
        <f t="shared" si="85"/>
        <v>0</v>
      </c>
      <c r="T155" s="488">
        <f t="shared" si="85"/>
        <v>0</v>
      </c>
      <c r="U155" s="488">
        <f t="shared" si="85"/>
        <v>0</v>
      </c>
      <c r="V155" s="488">
        <f t="shared" si="85"/>
        <v>0</v>
      </c>
      <c r="W155" s="485">
        <f t="shared" si="89"/>
        <v>0</v>
      </c>
    </row>
    <row r="156" spans="2:23" x14ac:dyDescent="0.3">
      <c r="B156" s="96">
        <f t="shared" si="90"/>
        <v>9</v>
      </c>
      <c r="C156" s="299" t="s">
        <v>867</v>
      </c>
      <c r="D156" s="488">
        <f t="shared" si="82"/>
        <v>0</v>
      </c>
      <c r="E156" s="488">
        <f t="shared" si="82"/>
        <v>0</v>
      </c>
      <c r="F156" s="488">
        <f t="shared" si="82"/>
        <v>0</v>
      </c>
      <c r="G156" s="488">
        <f t="shared" si="82"/>
        <v>0</v>
      </c>
      <c r="H156" s="485">
        <f t="shared" si="86"/>
        <v>0</v>
      </c>
      <c r="I156" s="488">
        <f t="shared" si="83"/>
        <v>0</v>
      </c>
      <c r="J156" s="488">
        <f t="shared" si="83"/>
        <v>0</v>
      </c>
      <c r="K156" s="488">
        <f t="shared" si="83"/>
        <v>0</v>
      </c>
      <c r="L156" s="488">
        <f t="shared" si="83"/>
        <v>0</v>
      </c>
      <c r="M156" s="485">
        <f t="shared" si="87"/>
        <v>0</v>
      </c>
      <c r="N156" s="488">
        <f t="shared" si="84"/>
        <v>0</v>
      </c>
      <c r="O156" s="488">
        <f t="shared" si="84"/>
        <v>0</v>
      </c>
      <c r="P156" s="488">
        <f t="shared" si="84"/>
        <v>0</v>
      </c>
      <c r="Q156" s="488">
        <f t="shared" si="84"/>
        <v>0</v>
      </c>
      <c r="R156" s="485">
        <f t="shared" si="88"/>
        <v>0</v>
      </c>
      <c r="S156" s="488">
        <f t="shared" si="85"/>
        <v>0</v>
      </c>
      <c r="T156" s="488">
        <f t="shared" si="85"/>
        <v>0</v>
      </c>
      <c r="U156" s="488">
        <f t="shared" si="85"/>
        <v>0</v>
      </c>
      <c r="V156" s="488">
        <f t="shared" si="85"/>
        <v>0</v>
      </c>
      <c r="W156" s="485">
        <f t="shared" si="89"/>
        <v>0</v>
      </c>
    </row>
    <row r="157" spans="2:23" x14ac:dyDescent="0.3">
      <c r="B157" s="96">
        <f t="shared" si="90"/>
        <v>10</v>
      </c>
      <c r="C157" s="299" t="s">
        <v>258</v>
      </c>
      <c r="D157" s="488">
        <f t="shared" si="82"/>
        <v>1.5326224963406493E-2</v>
      </c>
      <c r="E157" s="488">
        <f t="shared" si="82"/>
        <v>0</v>
      </c>
      <c r="F157" s="488">
        <f t="shared" si="82"/>
        <v>0</v>
      </c>
      <c r="G157" s="488">
        <f t="shared" si="82"/>
        <v>0</v>
      </c>
      <c r="H157" s="485">
        <f t="shared" si="86"/>
        <v>1.5326224963406493E-2</v>
      </c>
      <c r="I157" s="488">
        <f t="shared" si="83"/>
        <v>1.5326224963406493E-2</v>
      </c>
      <c r="J157" s="488">
        <f t="shared" si="83"/>
        <v>0</v>
      </c>
      <c r="K157" s="488">
        <f t="shared" si="83"/>
        <v>0</v>
      </c>
      <c r="L157" s="488">
        <f t="shared" si="83"/>
        <v>0</v>
      </c>
      <c r="M157" s="485">
        <f t="shared" si="87"/>
        <v>1.5326224963406493E-2</v>
      </c>
      <c r="N157" s="488">
        <f t="shared" si="84"/>
        <v>1.5326224963406493E-2</v>
      </c>
      <c r="O157" s="488">
        <f t="shared" si="84"/>
        <v>0</v>
      </c>
      <c r="P157" s="488">
        <f t="shared" si="84"/>
        <v>0</v>
      </c>
      <c r="Q157" s="488">
        <f t="shared" si="84"/>
        <v>0</v>
      </c>
      <c r="R157" s="485">
        <f t="shared" si="88"/>
        <v>1.5326224963406493E-2</v>
      </c>
      <c r="S157" s="488">
        <f t="shared" si="85"/>
        <v>1.5326224963406493E-2</v>
      </c>
      <c r="T157" s="488">
        <f t="shared" si="85"/>
        <v>0</v>
      </c>
      <c r="U157" s="488">
        <f t="shared" si="85"/>
        <v>0</v>
      </c>
      <c r="V157" s="488">
        <f t="shared" si="85"/>
        <v>0</v>
      </c>
      <c r="W157" s="485">
        <f t="shared" si="89"/>
        <v>1.5326224963406493E-2</v>
      </c>
    </row>
    <row r="158" spans="2:23" x14ac:dyDescent="0.3">
      <c r="B158" s="96">
        <f t="shared" si="90"/>
        <v>11</v>
      </c>
      <c r="C158" s="299" t="s">
        <v>259</v>
      </c>
      <c r="D158" s="488">
        <f t="shared" si="82"/>
        <v>0.10314099840348584</v>
      </c>
      <c r="E158" s="488">
        <f t="shared" si="82"/>
        <v>-1.7230971071661452E-2</v>
      </c>
      <c r="F158" s="488">
        <f t="shared" si="82"/>
        <v>0</v>
      </c>
      <c r="G158" s="488">
        <f t="shared" si="82"/>
        <v>0</v>
      </c>
      <c r="H158" s="485">
        <f t="shared" si="86"/>
        <v>8.5910027331824387E-2</v>
      </c>
      <c r="I158" s="488">
        <f t="shared" si="83"/>
        <v>8.5910027331824401E-2</v>
      </c>
      <c r="J158" s="488">
        <f t="shared" si="83"/>
        <v>-1.7230971071661456E-2</v>
      </c>
      <c r="K158" s="488">
        <f t="shared" si="83"/>
        <v>0</v>
      </c>
      <c r="L158" s="488">
        <f t="shared" si="83"/>
        <v>0</v>
      </c>
      <c r="M158" s="485">
        <f t="shared" si="87"/>
        <v>6.8679056260162949E-2</v>
      </c>
      <c r="N158" s="488">
        <f t="shared" si="84"/>
        <v>6.8679056260162963E-2</v>
      </c>
      <c r="O158" s="488">
        <f t="shared" si="84"/>
        <v>-1.7230971071661466E-2</v>
      </c>
      <c r="P158" s="488">
        <f t="shared" si="84"/>
        <v>0</v>
      </c>
      <c r="Q158" s="488">
        <f t="shared" si="84"/>
        <v>0</v>
      </c>
      <c r="R158" s="485">
        <f t="shared" si="88"/>
        <v>5.1448085188501497E-2</v>
      </c>
      <c r="S158" s="488">
        <f t="shared" si="85"/>
        <v>5.1448085188501524E-2</v>
      </c>
      <c r="T158" s="488">
        <f t="shared" si="85"/>
        <v>-1.7230971071661494E-2</v>
      </c>
      <c r="U158" s="488">
        <f t="shared" si="85"/>
        <v>0</v>
      </c>
      <c r="V158" s="488">
        <f t="shared" si="85"/>
        <v>0</v>
      </c>
      <c r="W158" s="485">
        <f t="shared" si="89"/>
        <v>3.4217114116840031E-2</v>
      </c>
    </row>
    <row r="159" spans="2:23" x14ac:dyDescent="0.3">
      <c r="B159" s="96">
        <f t="shared" si="90"/>
        <v>12</v>
      </c>
      <c r="C159" s="299" t="s">
        <v>260</v>
      </c>
      <c r="D159" s="488">
        <f t="shared" si="82"/>
        <v>3.4067782905577937E-2</v>
      </c>
      <c r="E159" s="488">
        <f t="shared" si="82"/>
        <v>-4.9310404718210452E-3</v>
      </c>
      <c r="F159" s="488">
        <f t="shared" si="82"/>
        <v>0</v>
      </c>
      <c r="G159" s="488">
        <f t="shared" si="82"/>
        <v>0</v>
      </c>
      <c r="H159" s="485">
        <f t="shared" si="86"/>
        <v>2.9136742433756892E-2</v>
      </c>
      <c r="I159" s="488">
        <f t="shared" si="83"/>
        <v>2.9136742433756885E-2</v>
      </c>
      <c r="J159" s="488">
        <f t="shared" si="83"/>
        <v>-4.9310404718210426E-3</v>
      </c>
      <c r="K159" s="488">
        <f t="shared" si="83"/>
        <v>0</v>
      </c>
      <c r="L159" s="488">
        <f t="shared" si="83"/>
        <v>0</v>
      </c>
      <c r="M159" s="485">
        <f t="shared" si="87"/>
        <v>2.4205701961935843E-2</v>
      </c>
      <c r="N159" s="488">
        <f t="shared" si="84"/>
        <v>2.4205701961935847E-2</v>
      </c>
      <c r="O159" s="488">
        <f t="shared" si="84"/>
        <v>-4.9310404718210452E-3</v>
      </c>
      <c r="P159" s="488">
        <f t="shared" si="84"/>
        <v>0</v>
      </c>
      <c r="Q159" s="488">
        <f t="shared" si="84"/>
        <v>0</v>
      </c>
      <c r="R159" s="485">
        <f t="shared" si="88"/>
        <v>1.9274661490114801E-2</v>
      </c>
      <c r="S159" s="488">
        <f t="shared" si="85"/>
        <v>1.9274661490114808E-2</v>
      </c>
      <c r="T159" s="488">
        <f t="shared" si="85"/>
        <v>-4.9310404718210521E-3</v>
      </c>
      <c r="U159" s="488">
        <f t="shared" si="85"/>
        <v>0</v>
      </c>
      <c r="V159" s="488">
        <f t="shared" si="85"/>
        <v>0</v>
      </c>
      <c r="W159" s="485">
        <f t="shared" si="89"/>
        <v>1.4343621018293756E-2</v>
      </c>
    </row>
    <row r="160" spans="2:23" x14ac:dyDescent="0.3">
      <c r="B160" s="96">
        <f t="shared" si="90"/>
        <v>13</v>
      </c>
      <c r="C160" s="499" t="s">
        <v>875</v>
      </c>
      <c r="D160" s="488">
        <f t="shared" si="82"/>
        <v>0</v>
      </c>
      <c r="E160" s="488">
        <f t="shared" si="82"/>
        <v>0</v>
      </c>
      <c r="F160" s="488">
        <f t="shared" si="82"/>
        <v>0</v>
      </c>
      <c r="G160" s="488">
        <f t="shared" si="82"/>
        <v>0</v>
      </c>
      <c r="H160" s="485">
        <f t="shared" ref="H160:H164" si="91">D160+E160-F160-G160</f>
        <v>0</v>
      </c>
      <c r="I160" s="488">
        <f t="shared" si="83"/>
        <v>0</v>
      </c>
      <c r="J160" s="488">
        <f t="shared" si="83"/>
        <v>0</v>
      </c>
      <c r="K160" s="488">
        <f t="shared" si="83"/>
        <v>0</v>
      </c>
      <c r="L160" s="488">
        <f t="shared" si="83"/>
        <v>0</v>
      </c>
      <c r="M160" s="485">
        <f t="shared" ref="M160:M164" si="92">I160+J160-K160-L160</f>
        <v>0</v>
      </c>
      <c r="N160" s="488">
        <f t="shared" si="84"/>
        <v>0</v>
      </c>
      <c r="O160" s="488">
        <f t="shared" si="84"/>
        <v>0</v>
      </c>
      <c r="P160" s="488">
        <f t="shared" si="84"/>
        <v>0</v>
      </c>
      <c r="Q160" s="488">
        <f t="shared" si="84"/>
        <v>0</v>
      </c>
      <c r="R160" s="485">
        <f t="shared" si="88"/>
        <v>0</v>
      </c>
      <c r="S160" s="488">
        <f t="shared" si="85"/>
        <v>0</v>
      </c>
      <c r="T160" s="488">
        <f t="shared" si="85"/>
        <v>0</v>
      </c>
      <c r="U160" s="488">
        <f t="shared" si="85"/>
        <v>0</v>
      </c>
      <c r="V160" s="488">
        <f t="shared" si="85"/>
        <v>0</v>
      </c>
      <c r="W160" s="485">
        <f t="shared" si="89"/>
        <v>0</v>
      </c>
    </row>
    <row r="161" spans="2:23" x14ac:dyDescent="0.3">
      <c r="B161" s="96">
        <f t="shared" si="90"/>
        <v>14</v>
      </c>
      <c r="C161" s="499" t="s">
        <v>876</v>
      </c>
      <c r="D161" s="488">
        <f t="shared" si="82"/>
        <v>0</v>
      </c>
      <c r="E161" s="488">
        <f t="shared" si="82"/>
        <v>0</v>
      </c>
      <c r="F161" s="488">
        <f t="shared" si="82"/>
        <v>0</v>
      </c>
      <c r="G161" s="488">
        <f t="shared" si="82"/>
        <v>0</v>
      </c>
      <c r="H161" s="485">
        <f t="shared" si="91"/>
        <v>0</v>
      </c>
      <c r="I161" s="488">
        <f t="shared" si="83"/>
        <v>0</v>
      </c>
      <c r="J161" s="488">
        <f t="shared" si="83"/>
        <v>0</v>
      </c>
      <c r="K161" s="488">
        <f t="shared" si="83"/>
        <v>0</v>
      </c>
      <c r="L161" s="488">
        <f t="shared" si="83"/>
        <v>0</v>
      </c>
      <c r="M161" s="485">
        <f t="shared" si="92"/>
        <v>0</v>
      </c>
      <c r="N161" s="488">
        <f t="shared" si="84"/>
        <v>0</v>
      </c>
      <c r="O161" s="488">
        <f t="shared" si="84"/>
        <v>0</v>
      </c>
      <c r="P161" s="488">
        <f t="shared" si="84"/>
        <v>0</v>
      </c>
      <c r="Q161" s="488">
        <f t="shared" si="84"/>
        <v>0</v>
      </c>
      <c r="R161" s="485">
        <f t="shared" si="88"/>
        <v>0</v>
      </c>
      <c r="S161" s="488">
        <f t="shared" si="85"/>
        <v>0</v>
      </c>
      <c r="T161" s="488">
        <f t="shared" si="85"/>
        <v>0</v>
      </c>
      <c r="U161" s="488">
        <f t="shared" si="85"/>
        <v>0</v>
      </c>
      <c r="V161" s="488">
        <f t="shared" si="85"/>
        <v>0</v>
      </c>
      <c r="W161" s="485">
        <f t="shared" si="89"/>
        <v>0</v>
      </c>
    </row>
    <row r="162" spans="2:23" x14ac:dyDescent="0.3">
      <c r="B162" s="96">
        <f t="shared" si="90"/>
        <v>15</v>
      </c>
      <c r="C162" s="499" t="s">
        <v>877</v>
      </c>
      <c r="D162" s="488">
        <f t="shared" si="82"/>
        <v>0</v>
      </c>
      <c r="E162" s="488">
        <f t="shared" si="82"/>
        <v>0</v>
      </c>
      <c r="F162" s="488">
        <f t="shared" si="82"/>
        <v>0</v>
      </c>
      <c r="G162" s="488">
        <f t="shared" si="82"/>
        <v>0</v>
      </c>
      <c r="H162" s="485">
        <f t="shared" si="91"/>
        <v>0</v>
      </c>
      <c r="I162" s="488">
        <f t="shared" si="83"/>
        <v>0</v>
      </c>
      <c r="J162" s="488">
        <f t="shared" si="83"/>
        <v>0</v>
      </c>
      <c r="K162" s="488">
        <f t="shared" si="83"/>
        <v>0</v>
      </c>
      <c r="L162" s="488">
        <f t="shared" si="83"/>
        <v>0</v>
      </c>
      <c r="M162" s="485">
        <f t="shared" si="92"/>
        <v>0</v>
      </c>
      <c r="N162" s="488">
        <f t="shared" si="84"/>
        <v>0</v>
      </c>
      <c r="O162" s="488">
        <f t="shared" si="84"/>
        <v>0</v>
      </c>
      <c r="P162" s="488">
        <f t="shared" si="84"/>
        <v>0</v>
      </c>
      <c r="Q162" s="488">
        <f t="shared" si="84"/>
        <v>0</v>
      </c>
      <c r="R162" s="485">
        <f t="shared" si="88"/>
        <v>0</v>
      </c>
      <c r="S162" s="488">
        <f t="shared" si="85"/>
        <v>0</v>
      </c>
      <c r="T162" s="488">
        <f t="shared" si="85"/>
        <v>0</v>
      </c>
      <c r="U162" s="488">
        <f t="shared" si="85"/>
        <v>0</v>
      </c>
      <c r="V162" s="488">
        <f t="shared" si="85"/>
        <v>0</v>
      </c>
      <c r="W162" s="485">
        <f t="shared" si="89"/>
        <v>0</v>
      </c>
    </row>
    <row r="163" spans="2:23" x14ac:dyDescent="0.3">
      <c r="B163" s="96">
        <f t="shared" si="90"/>
        <v>16</v>
      </c>
      <c r="C163" s="499" t="s">
        <v>868</v>
      </c>
      <c r="D163" s="488">
        <f t="shared" si="82"/>
        <v>0</v>
      </c>
      <c r="E163" s="488">
        <f t="shared" si="82"/>
        <v>0</v>
      </c>
      <c r="F163" s="488">
        <f t="shared" si="82"/>
        <v>0</v>
      </c>
      <c r="G163" s="488">
        <f t="shared" si="82"/>
        <v>0</v>
      </c>
      <c r="H163" s="485">
        <f t="shared" si="91"/>
        <v>0</v>
      </c>
      <c r="I163" s="488">
        <f t="shared" si="83"/>
        <v>0</v>
      </c>
      <c r="J163" s="488">
        <f t="shared" si="83"/>
        <v>0</v>
      </c>
      <c r="K163" s="488">
        <f t="shared" si="83"/>
        <v>0</v>
      </c>
      <c r="L163" s="488">
        <f t="shared" si="83"/>
        <v>0</v>
      </c>
      <c r="M163" s="485">
        <f t="shared" si="92"/>
        <v>0</v>
      </c>
      <c r="N163" s="488">
        <f t="shared" si="84"/>
        <v>0</v>
      </c>
      <c r="O163" s="488">
        <f t="shared" si="84"/>
        <v>0</v>
      </c>
      <c r="P163" s="488">
        <f t="shared" si="84"/>
        <v>0</v>
      </c>
      <c r="Q163" s="488">
        <f t="shared" si="84"/>
        <v>0</v>
      </c>
      <c r="R163" s="485">
        <f t="shared" si="88"/>
        <v>0</v>
      </c>
      <c r="S163" s="488">
        <f t="shared" si="85"/>
        <v>0</v>
      </c>
      <c r="T163" s="488">
        <f t="shared" si="85"/>
        <v>0</v>
      </c>
      <c r="U163" s="488">
        <f t="shared" si="85"/>
        <v>0</v>
      </c>
      <c r="V163" s="488">
        <f t="shared" si="85"/>
        <v>0</v>
      </c>
      <c r="W163" s="485">
        <f t="shared" si="89"/>
        <v>0</v>
      </c>
    </row>
    <row r="164" spans="2:23" x14ac:dyDescent="0.3">
      <c r="B164" s="96">
        <f t="shared" si="90"/>
        <v>17</v>
      </c>
      <c r="C164" s="499" t="s">
        <v>878</v>
      </c>
      <c r="D164" s="488">
        <f t="shared" si="82"/>
        <v>-0.49154950965950256</v>
      </c>
      <c r="E164" s="488">
        <f t="shared" si="82"/>
        <v>0</v>
      </c>
      <c r="F164" s="488">
        <f t="shared" si="82"/>
        <v>0</v>
      </c>
      <c r="G164" s="488">
        <f t="shared" si="82"/>
        <v>0</v>
      </c>
      <c r="H164" s="485">
        <f t="shared" si="91"/>
        <v>-0.49154950965950256</v>
      </c>
      <c r="I164" s="488">
        <f t="shared" si="83"/>
        <v>-0.49154950965950256</v>
      </c>
      <c r="J164" s="488">
        <f t="shared" si="83"/>
        <v>0</v>
      </c>
      <c r="K164" s="488">
        <f t="shared" si="83"/>
        <v>0</v>
      </c>
      <c r="L164" s="488">
        <f t="shared" si="83"/>
        <v>0</v>
      </c>
      <c r="M164" s="485">
        <f t="shared" si="92"/>
        <v>-0.49154950965950256</v>
      </c>
      <c r="N164" s="488">
        <f t="shared" si="84"/>
        <v>-0.49154950965950256</v>
      </c>
      <c r="O164" s="488">
        <f t="shared" si="84"/>
        <v>0</v>
      </c>
      <c r="P164" s="488">
        <f t="shared" si="84"/>
        <v>0</v>
      </c>
      <c r="Q164" s="488">
        <f t="shared" si="84"/>
        <v>0</v>
      </c>
      <c r="R164" s="485">
        <f t="shared" si="88"/>
        <v>-0.49154950965950256</v>
      </c>
      <c r="S164" s="488">
        <f t="shared" si="85"/>
        <v>-0.49154950965950256</v>
      </c>
      <c r="T164" s="488">
        <f t="shared" si="85"/>
        <v>0</v>
      </c>
      <c r="U164" s="488">
        <f t="shared" si="85"/>
        <v>0</v>
      </c>
      <c r="V164" s="488">
        <f t="shared" si="85"/>
        <v>0</v>
      </c>
      <c r="W164" s="485">
        <f t="shared" si="89"/>
        <v>-0.49154950965950256</v>
      </c>
    </row>
    <row r="165" spans="2:23" ht="16" x14ac:dyDescent="0.3">
      <c r="B165" s="84"/>
      <c r="C165" s="99" t="s">
        <v>271</v>
      </c>
      <c r="D165" s="487">
        <f t="shared" ref="D165:M165" si="93">SUM(D148:D164)</f>
        <v>1.6226504335700644</v>
      </c>
      <c r="E165" s="487">
        <f t="shared" si="93"/>
        <v>-0.23713180252550922</v>
      </c>
      <c r="F165" s="487">
        <f t="shared" si="93"/>
        <v>0</v>
      </c>
      <c r="G165" s="487">
        <f t="shared" si="93"/>
        <v>0</v>
      </c>
      <c r="H165" s="487">
        <f t="shared" si="93"/>
        <v>1.3855186310445551</v>
      </c>
      <c r="I165" s="487">
        <f t="shared" si="93"/>
        <v>1.3855186310445551</v>
      </c>
      <c r="J165" s="487">
        <f t="shared" si="93"/>
        <v>-0.22357888252550925</v>
      </c>
      <c r="K165" s="487">
        <f t="shared" si="93"/>
        <v>0</v>
      </c>
      <c r="L165" s="487">
        <f t="shared" si="93"/>
        <v>0</v>
      </c>
      <c r="M165" s="487">
        <f t="shared" si="93"/>
        <v>1.1619397485190459</v>
      </c>
      <c r="N165" s="487">
        <f t="shared" ref="N165:W165" si="94">SUM(N148:N164)</f>
        <v>1.1619397485190461</v>
      </c>
      <c r="O165" s="487">
        <f t="shared" si="94"/>
        <v>-0.40618320335317781</v>
      </c>
      <c r="P165" s="487">
        <f t="shared" si="94"/>
        <v>0</v>
      </c>
      <c r="Q165" s="487">
        <f t="shared" si="94"/>
        <v>0</v>
      </c>
      <c r="R165" s="487">
        <f t="shared" si="94"/>
        <v>0.7557565451658681</v>
      </c>
      <c r="S165" s="487">
        <f t="shared" si="94"/>
        <v>0.75575654516586876</v>
      </c>
      <c r="T165" s="487">
        <f t="shared" si="94"/>
        <v>-0.40618320335317804</v>
      </c>
      <c r="U165" s="487">
        <f t="shared" si="94"/>
        <v>0</v>
      </c>
      <c r="V165" s="487">
        <f t="shared" si="94"/>
        <v>0</v>
      </c>
      <c r="W165" s="487">
        <f t="shared" si="94"/>
        <v>0.34957334181269056</v>
      </c>
    </row>
    <row r="166" spans="2:23" x14ac:dyDescent="0.3">
      <c r="B166" s="307"/>
      <c r="C166" s="77"/>
      <c r="D166" s="77"/>
      <c r="E166" s="77"/>
      <c r="F166" s="77"/>
    </row>
  </sheetData>
  <mergeCells count="61">
    <mergeCell ref="B144:B146"/>
    <mergeCell ref="C144:C146"/>
    <mergeCell ref="S119:W119"/>
    <mergeCell ref="I145:M145"/>
    <mergeCell ref="N91:R91"/>
    <mergeCell ref="D92:H92"/>
    <mergeCell ref="D91:H91"/>
    <mergeCell ref="D144:H144"/>
    <mergeCell ref="S65:W65"/>
    <mergeCell ref="I92:M92"/>
    <mergeCell ref="N92:R92"/>
    <mergeCell ref="S118:W118"/>
    <mergeCell ref="D145:H145"/>
    <mergeCell ref="N145:R145"/>
    <mergeCell ref="I144:M144"/>
    <mergeCell ref="N144:R144"/>
    <mergeCell ref="N119:R119"/>
    <mergeCell ref="I119:M119"/>
    <mergeCell ref="D119:H119"/>
    <mergeCell ref="S91:W91"/>
    <mergeCell ref="S92:W92"/>
    <mergeCell ref="S144:W144"/>
    <mergeCell ref="S145:W145"/>
    <mergeCell ref="B33:G33"/>
    <mergeCell ref="D118:H118"/>
    <mergeCell ref="I64:M64"/>
    <mergeCell ref="N64:R64"/>
    <mergeCell ref="N118:R118"/>
    <mergeCell ref="B36:B38"/>
    <mergeCell ref="C36:C38"/>
    <mergeCell ref="I118:M118"/>
    <mergeCell ref="B118:B120"/>
    <mergeCell ref="C118:C120"/>
    <mergeCell ref="B91:B93"/>
    <mergeCell ref="C91:C93"/>
    <mergeCell ref="I91:M91"/>
    <mergeCell ref="D36:H36"/>
    <mergeCell ref="D37:H37"/>
    <mergeCell ref="S11:W11"/>
    <mergeCell ref="I37:M37"/>
    <mergeCell ref="N37:R37"/>
    <mergeCell ref="I36:M36"/>
    <mergeCell ref="N36:R36"/>
    <mergeCell ref="S36:W36"/>
    <mergeCell ref="S37:W37"/>
    <mergeCell ref="S10:W10"/>
    <mergeCell ref="C64:C66"/>
    <mergeCell ref="D65:H65"/>
    <mergeCell ref="B10:B12"/>
    <mergeCell ref="C10:C12"/>
    <mergeCell ref="I10:M10"/>
    <mergeCell ref="N10:R10"/>
    <mergeCell ref="I11:M11"/>
    <mergeCell ref="N11:R11"/>
    <mergeCell ref="D10:H10"/>
    <mergeCell ref="D11:H11"/>
    <mergeCell ref="B64:B66"/>
    <mergeCell ref="D64:H64"/>
    <mergeCell ref="I65:M65"/>
    <mergeCell ref="N65:R65"/>
    <mergeCell ref="S64:W64"/>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58" max="27" man="1"/>
    <brk id="114" max="2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88"/>
  <sheetViews>
    <sheetView showGridLines="0" view="pageBreakPreview" topLeftCell="K31" zoomScale="70" zoomScaleNormal="68" zoomScaleSheetLayoutView="70" workbookViewId="0">
      <selection activeCell="Z62" sqref="Z62"/>
    </sheetView>
  </sheetViews>
  <sheetFormatPr defaultColWidth="9.08984375" defaultRowHeight="14" x14ac:dyDescent="0.3"/>
  <cols>
    <col min="1" max="1" width="4.08984375" style="1" customWidth="1"/>
    <col min="2" max="2" width="6.36328125" style="1" customWidth="1"/>
    <col min="3" max="3" width="36.08984375" style="1" customWidth="1"/>
    <col min="4" max="8" width="19.08984375" style="1" customWidth="1"/>
    <col min="9" max="28" width="18.36328125" style="1" customWidth="1"/>
    <col min="29" max="33" width="18.6328125" style="1" customWidth="1"/>
    <col min="34" max="16383" width="9.08984375" style="1"/>
    <col min="16384" max="16384" width="9.08984375" style="1" bestFit="1" customWidth="1"/>
  </cols>
  <sheetData>
    <row r="1" spans="1:29" x14ac:dyDescent="0.3">
      <c r="B1" s="651"/>
    </row>
    <row r="2" spans="1:29" x14ac:dyDescent="0.3">
      <c r="B2" s="651"/>
    </row>
    <row r="3" spans="1:29" x14ac:dyDescent="0.3">
      <c r="B3" s="651"/>
    </row>
    <row r="4" spans="1:29" x14ac:dyDescent="0.3">
      <c r="B4" s="8"/>
      <c r="N4" s="657"/>
      <c r="O4" s="657"/>
      <c r="P4" s="646" t="str">
        <f>Index!B2</f>
        <v xml:space="preserve">      Maharashtra State Power Generation Company Ltd.</v>
      </c>
      <c r="Q4" s="658"/>
      <c r="R4" s="657"/>
      <c r="S4" s="657"/>
      <c r="T4" s="657"/>
      <c r="U4" s="657"/>
      <c r="V4" s="657"/>
      <c r="W4" s="657"/>
      <c r="X4" s="657"/>
      <c r="Y4" s="657"/>
      <c r="Z4" s="657"/>
      <c r="AA4" s="657"/>
      <c r="AB4" s="657"/>
      <c r="AC4" s="657"/>
    </row>
    <row r="5" spans="1:29" x14ac:dyDescent="0.3">
      <c r="B5" s="8"/>
      <c r="N5" s="549"/>
      <c r="O5" s="549"/>
      <c r="P5" s="646" t="str">
        <f>Index!B3</f>
        <v>MYT Petition Formats for Bhira</v>
      </c>
      <c r="Q5" s="658"/>
      <c r="R5" s="549"/>
      <c r="S5" s="549"/>
      <c r="T5" s="549"/>
      <c r="U5" s="549"/>
      <c r="V5" s="549"/>
      <c r="W5" s="549"/>
      <c r="X5" s="549"/>
      <c r="Y5" s="549"/>
      <c r="Z5" s="549"/>
      <c r="AA5" s="549"/>
      <c r="AB5" s="549"/>
      <c r="AC5" s="657"/>
    </row>
    <row r="6" spans="1:29" x14ac:dyDescent="0.3">
      <c r="B6" s="657"/>
      <c r="N6" s="657"/>
      <c r="O6" s="8"/>
      <c r="P6" s="133" t="s">
        <v>993</v>
      </c>
      <c r="Q6" s="133"/>
      <c r="R6" s="8"/>
      <c r="S6" s="8"/>
      <c r="T6" s="657"/>
      <c r="U6" s="657"/>
      <c r="V6" s="657"/>
      <c r="W6" s="657"/>
      <c r="X6" s="657"/>
      <c r="Y6" s="657"/>
      <c r="Z6" s="657"/>
      <c r="AA6" s="657"/>
      <c r="AB6" s="657"/>
      <c r="AC6" s="657"/>
    </row>
    <row r="7" spans="1:29" x14ac:dyDescent="0.3">
      <c r="C7" s="8"/>
      <c r="D7" s="8"/>
      <c r="E7" s="8"/>
      <c r="F7" s="8"/>
      <c r="G7" s="8"/>
      <c r="H7" s="8"/>
      <c r="I7" s="8"/>
      <c r="J7" s="8"/>
      <c r="K7" s="8"/>
      <c r="L7" s="8"/>
      <c r="M7" s="8"/>
      <c r="O7" s="42"/>
      <c r="R7" s="42"/>
      <c r="S7" s="42"/>
    </row>
    <row r="8" spans="1:29" x14ac:dyDescent="0.3">
      <c r="A8" s="1" t="s">
        <v>265</v>
      </c>
      <c r="B8" s="651" t="s">
        <v>266</v>
      </c>
      <c r="C8" s="651"/>
      <c r="D8" s="651"/>
      <c r="E8" s="651"/>
      <c r="F8" s="651"/>
      <c r="G8" s="651"/>
      <c r="H8" s="651"/>
      <c r="I8" s="651"/>
      <c r="J8" s="651"/>
      <c r="K8" s="651"/>
      <c r="L8" s="651"/>
      <c r="M8" s="651"/>
      <c r="O8" s="42"/>
      <c r="R8" s="42"/>
      <c r="S8" s="42"/>
      <c r="W8" s="659"/>
    </row>
    <row r="9" spans="1:29" x14ac:dyDescent="0.3">
      <c r="B9" s="296"/>
      <c r="C9" s="8"/>
      <c r="D9" s="8"/>
      <c r="E9" s="8"/>
      <c r="F9" s="8"/>
      <c r="G9" s="8"/>
      <c r="H9" s="8"/>
      <c r="I9" s="8"/>
      <c r="J9" s="8"/>
      <c r="K9" s="8"/>
      <c r="L9" s="8"/>
      <c r="M9" s="8"/>
      <c r="O9" s="42"/>
      <c r="R9" s="42"/>
      <c r="S9" s="42"/>
      <c r="W9" s="659"/>
      <c r="AB9" s="297" t="s">
        <v>10</v>
      </c>
    </row>
    <row r="10" spans="1:29" x14ac:dyDescent="0.3">
      <c r="B10" s="651"/>
      <c r="C10" s="8"/>
      <c r="D10" s="8"/>
      <c r="E10" s="8"/>
      <c r="F10" s="8"/>
      <c r="G10" s="8"/>
      <c r="H10" s="8"/>
      <c r="I10" s="8"/>
      <c r="J10" s="8"/>
      <c r="K10" s="8"/>
      <c r="L10" s="8"/>
      <c r="M10" s="8"/>
      <c r="O10" s="42"/>
      <c r="R10" s="42"/>
      <c r="S10" s="42"/>
    </row>
    <row r="11" spans="1:29" ht="15.75" customHeight="1" x14ac:dyDescent="0.3">
      <c r="B11" s="651"/>
      <c r="C11" s="8"/>
      <c r="D11" s="8"/>
      <c r="E11" s="8"/>
      <c r="F11" s="8"/>
      <c r="G11" s="8"/>
      <c r="H11" s="8"/>
      <c r="I11" s="8"/>
      <c r="J11" s="8"/>
      <c r="K11" s="8"/>
      <c r="L11" s="8"/>
      <c r="M11" s="8"/>
      <c r="O11" s="42"/>
      <c r="R11" s="42"/>
      <c r="S11" s="42"/>
      <c r="AB11" s="297" t="s">
        <v>10</v>
      </c>
    </row>
    <row r="12" spans="1:29" ht="15.75" customHeight="1" x14ac:dyDescent="0.3">
      <c r="B12" s="1301" t="s">
        <v>343</v>
      </c>
      <c r="C12" s="1301" t="s">
        <v>37</v>
      </c>
      <c r="D12" s="1301" t="s">
        <v>934</v>
      </c>
      <c r="E12" s="1301"/>
      <c r="F12" s="1301"/>
      <c r="G12" s="1301"/>
      <c r="H12" s="1301"/>
      <c r="I12" s="1408" t="s">
        <v>935</v>
      </c>
      <c r="J12" s="1408"/>
      <c r="K12" s="1408"/>
      <c r="L12" s="1408"/>
      <c r="M12" s="1408"/>
      <c r="N12" s="1408" t="s">
        <v>939</v>
      </c>
      <c r="O12" s="1408"/>
      <c r="P12" s="1408"/>
      <c r="Q12" s="1408"/>
      <c r="R12" s="1408"/>
      <c r="S12" s="1408" t="s">
        <v>936</v>
      </c>
      <c r="T12" s="1408"/>
      <c r="U12" s="1408"/>
      <c r="V12" s="1408"/>
      <c r="W12" s="1408"/>
      <c r="X12" s="1408" t="s">
        <v>938</v>
      </c>
      <c r="Y12" s="1408"/>
      <c r="Z12" s="1408"/>
      <c r="AA12" s="1408"/>
      <c r="AB12" s="1408"/>
    </row>
    <row r="13" spans="1:29" x14ac:dyDescent="0.3">
      <c r="B13" s="1301"/>
      <c r="C13" s="1301"/>
      <c r="D13" s="1409" t="s">
        <v>21</v>
      </c>
      <c r="E13" s="1410"/>
      <c r="F13" s="1410"/>
      <c r="G13" s="1410"/>
      <c r="H13" s="1410"/>
      <c r="I13" s="1411" t="s">
        <v>21</v>
      </c>
      <c r="J13" s="1412"/>
      <c r="K13" s="1412"/>
      <c r="L13" s="1412"/>
      <c r="M13" s="1412"/>
      <c r="N13" s="1411" t="s">
        <v>21</v>
      </c>
      <c r="O13" s="1412"/>
      <c r="P13" s="1412"/>
      <c r="Q13" s="1412"/>
      <c r="R13" s="1412"/>
      <c r="S13" s="1411" t="s">
        <v>21</v>
      </c>
      <c r="T13" s="1412"/>
      <c r="U13" s="1412"/>
      <c r="V13" s="1412"/>
      <c r="W13" s="1412"/>
      <c r="X13" s="1411" t="s">
        <v>21</v>
      </c>
      <c r="Y13" s="1412"/>
      <c r="Z13" s="1412"/>
      <c r="AA13" s="1412"/>
      <c r="AB13" s="1412"/>
    </row>
    <row r="14" spans="1:29" s="132" customFormat="1" ht="42" x14ac:dyDescent="0.25">
      <c r="B14" s="1301"/>
      <c r="C14" s="1301"/>
      <c r="D14" s="650" t="s">
        <v>267</v>
      </c>
      <c r="E14" s="650" t="s">
        <v>268</v>
      </c>
      <c r="F14" s="650" t="s">
        <v>269</v>
      </c>
      <c r="G14" s="650" t="s">
        <v>601</v>
      </c>
      <c r="H14" s="650" t="s">
        <v>270</v>
      </c>
      <c r="I14" s="652" t="s">
        <v>267</v>
      </c>
      <c r="J14" s="652" t="s">
        <v>268</v>
      </c>
      <c r="K14" s="652" t="s">
        <v>269</v>
      </c>
      <c r="L14" s="650" t="s">
        <v>601</v>
      </c>
      <c r="M14" s="652" t="s">
        <v>270</v>
      </c>
      <c r="N14" s="652" t="s">
        <v>267</v>
      </c>
      <c r="O14" s="652" t="s">
        <v>268</v>
      </c>
      <c r="P14" s="652" t="s">
        <v>269</v>
      </c>
      <c r="Q14" s="650" t="s">
        <v>601</v>
      </c>
      <c r="R14" s="652" t="s">
        <v>270</v>
      </c>
      <c r="S14" s="652" t="s">
        <v>267</v>
      </c>
      <c r="T14" s="652" t="s">
        <v>268</v>
      </c>
      <c r="U14" s="652" t="s">
        <v>269</v>
      </c>
      <c r="V14" s="650" t="s">
        <v>601</v>
      </c>
      <c r="W14" s="652" t="s">
        <v>270</v>
      </c>
      <c r="X14" s="652" t="s">
        <v>267</v>
      </c>
      <c r="Y14" s="652" t="s">
        <v>268</v>
      </c>
      <c r="Z14" s="652" t="s">
        <v>269</v>
      </c>
      <c r="AA14" s="650" t="s">
        <v>601</v>
      </c>
      <c r="AB14" s="652" t="s">
        <v>270</v>
      </c>
    </row>
    <row r="15" spans="1:29" s="42" customFormat="1" x14ac:dyDescent="0.3">
      <c r="B15" s="298"/>
      <c r="C15" s="298"/>
      <c r="D15" s="298" t="s">
        <v>81</v>
      </c>
      <c r="E15" s="298" t="s">
        <v>82</v>
      </c>
      <c r="F15" s="298" t="s">
        <v>472</v>
      </c>
      <c r="G15" s="298" t="s">
        <v>397</v>
      </c>
      <c r="H15" s="298" t="s">
        <v>602</v>
      </c>
      <c r="I15" s="298" t="s">
        <v>414</v>
      </c>
      <c r="J15" s="298" t="s">
        <v>522</v>
      </c>
      <c r="K15" s="298" t="s">
        <v>415</v>
      </c>
      <c r="L15" s="298" t="s">
        <v>416</v>
      </c>
      <c r="M15" s="298" t="s">
        <v>669</v>
      </c>
      <c r="N15" s="298" t="s">
        <v>603</v>
      </c>
      <c r="O15" s="298" t="s">
        <v>670</v>
      </c>
      <c r="P15" s="298" t="s">
        <v>604</v>
      </c>
      <c r="Q15" s="298" t="s">
        <v>605</v>
      </c>
      <c r="R15" s="298" t="s">
        <v>671</v>
      </c>
      <c r="S15" s="298" t="s">
        <v>606</v>
      </c>
      <c r="T15" s="298" t="s">
        <v>607</v>
      </c>
      <c r="U15" s="298" t="s">
        <v>672</v>
      </c>
      <c r="V15" s="298" t="s">
        <v>608</v>
      </c>
      <c r="W15" s="298" t="s">
        <v>994</v>
      </c>
      <c r="X15" s="298" t="s">
        <v>609</v>
      </c>
      <c r="Y15" s="298" t="s">
        <v>610</v>
      </c>
      <c r="Z15" s="298" t="s">
        <v>611</v>
      </c>
      <c r="AA15" s="298" t="s">
        <v>673</v>
      </c>
      <c r="AB15" s="298" t="s">
        <v>674</v>
      </c>
    </row>
    <row r="16" spans="1:29" s="42" customFormat="1" x14ac:dyDescent="0.3">
      <c r="B16" s="494">
        <v>1</v>
      </c>
      <c r="C16" s="499" t="s">
        <v>861</v>
      </c>
      <c r="D16" s="885">
        <v>0</v>
      </c>
      <c r="E16" s="885">
        <v>0</v>
      </c>
      <c r="F16" s="885">
        <v>0</v>
      </c>
      <c r="G16" s="660"/>
      <c r="H16" s="500">
        <f>D16+E16-F16-G16</f>
        <v>0</v>
      </c>
      <c r="I16" s="496">
        <f>H16</f>
        <v>0</v>
      </c>
      <c r="J16" s="885">
        <v>0</v>
      </c>
      <c r="K16" s="885">
        <v>0</v>
      </c>
      <c r="L16" s="660"/>
      <c r="M16" s="496">
        <f>I16+J16-K16-L16</f>
        <v>0</v>
      </c>
      <c r="N16" s="661">
        <f>M16</f>
        <v>0</v>
      </c>
      <c r="O16" s="885">
        <v>0</v>
      </c>
      <c r="P16" s="885">
        <v>0</v>
      </c>
      <c r="Q16" s="660"/>
      <c r="R16" s="662">
        <f>N16+O16-P16-Q16</f>
        <v>0</v>
      </c>
      <c r="S16" s="662">
        <f>R16</f>
        <v>0</v>
      </c>
      <c r="T16" s="885">
        <v>0</v>
      </c>
      <c r="U16" s="885">
        <v>0</v>
      </c>
      <c r="V16" s="660"/>
      <c r="W16" s="662">
        <f>S16+T16-U16-V16</f>
        <v>0</v>
      </c>
      <c r="X16" s="662">
        <f>W16</f>
        <v>0</v>
      </c>
      <c r="Y16" s="886">
        <v>0</v>
      </c>
      <c r="Z16" s="886">
        <v>0</v>
      </c>
      <c r="AA16" s="660"/>
      <c r="AB16" s="662">
        <f>X16+Y16-Z16-AA16</f>
        <v>0</v>
      </c>
    </row>
    <row r="17" spans="2:28" s="42" customFormat="1" x14ac:dyDescent="0.3">
      <c r="B17" s="494">
        <f>B16+1</f>
        <v>2</v>
      </c>
      <c r="C17" s="499" t="s">
        <v>255</v>
      </c>
      <c r="D17" s="885">
        <v>0</v>
      </c>
      <c r="E17" s="885">
        <v>0</v>
      </c>
      <c r="F17" s="885">
        <v>0</v>
      </c>
      <c r="G17" s="660"/>
      <c r="H17" s="500">
        <f t="shared" ref="H17:H32" si="0">D17+E17-F17-G17</f>
        <v>0</v>
      </c>
      <c r="I17" s="496">
        <f t="shared" ref="I17:I32" si="1">H17</f>
        <v>0</v>
      </c>
      <c r="J17" s="885">
        <v>0</v>
      </c>
      <c r="K17" s="885">
        <v>0</v>
      </c>
      <c r="L17" s="660"/>
      <c r="M17" s="496">
        <f t="shared" ref="M17:M32" si="2">I17+J17-K17-L17</f>
        <v>0</v>
      </c>
      <c r="N17" s="661">
        <f t="shared" ref="N17:N32" si="3">M17</f>
        <v>0</v>
      </c>
      <c r="O17" s="885">
        <v>0</v>
      </c>
      <c r="P17" s="885">
        <v>0</v>
      </c>
      <c r="Q17" s="660"/>
      <c r="R17" s="662">
        <f t="shared" ref="R17:R32" si="4">N17+O17-P17-Q17</f>
        <v>0</v>
      </c>
      <c r="S17" s="662">
        <f t="shared" ref="S17:S32" si="5">R17</f>
        <v>0</v>
      </c>
      <c r="T17" s="885">
        <v>0</v>
      </c>
      <c r="U17" s="885">
        <v>0</v>
      </c>
      <c r="V17" s="660"/>
      <c r="W17" s="662">
        <f t="shared" ref="W17:W32" si="6">S17+T17-U17-V17</f>
        <v>0</v>
      </c>
      <c r="X17" s="662">
        <f t="shared" ref="X17:X32" si="7">W17</f>
        <v>0</v>
      </c>
      <c r="Y17" s="886">
        <v>0</v>
      </c>
      <c r="Z17" s="886">
        <v>0</v>
      </c>
      <c r="AA17" s="660"/>
      <c r="AB17" s="662">
        <f t="shared" ref="AB17:AB32" si="8">X17+Y17-Z17-AA17</f>
        <v>0</v>
      </c>
    </row>
    <row r="18" spans="2:28" x14ac:dyDescent="0.3">
      <c r="B18" s="494">
        <f t="shared" ref="B18:B32" si="9">B17+1</f>
        <v>3</v>
      </c>
      <c r="C18" s="499" t="s">
        <v>862</v>
      </c>
      <c r="D18" s="887">
        <v>0</v>
      </c>
      <c r="E18" s="887">
        <v>0</v>
      </c>
      <c r="F18" s="887">
        <v>0</v>
      </c>
      <c r="G18" s="663"/>
      <c r="H18" s="500">
        <f t="shared" si="0"/>
        <v>0</v>
      </c>
      <c r="I18" s="496">
        <f t="shared" si="1"/>
        <v>0</v>
      </c>
      <c r="J18" s="887">
        <v>0</v>
      </c>
      <c r="K18" s="887">
        <v>0</v>
      </c>
      <c r="L18" s="663"/>
      <c r="M18" s="496">
        <f t="shared" si="2"/>
        <v>0</v>
      </c>
      <c r="N18" s="661">
        <f t="shared" si="3"/>
        <v>0</v>
      </c>
      <c r="O18" s="887">
        <v>0</v>
      </c>
      <c r="P18" s="887">
        <v>0</v>
      </c>
      <c r="Q18" s="663"/>
      <c r="R18" s="662">
        <f t="shared" si="4"/>
        <v>0</v>
      </c>
      <c r="S18" s="662">
        <f t="shared" si="5"/>
        <v>0</v>
      </c>
      <c r="T18" s="887">
        <v>0</v>
      </c>
      <c r="U18" s="887">
        <v>0</v>
      </c>
      <c r="V18" s="663"/>
      <c r="W18" s="662">
        <f t="shared" si="6"/>
        <v>0</v>
      </c>
      <c r="X18" s="662">
        <f t="shared" si="7"/>
        <v>0</v>
      </c>
      <c r="Y18" s="888">
        <v>0</v>
      </c>
      <c r="Z18" s="888">
        <v>0</v>
      </c>
      <c r="AA18" s="663"/>
      <c r="AB18" s="662">
        <f t="shared" si="8"/>
        <v>0</v>
      </c>
    </row>
    <row r="19" spans="2:28" x14ac:dyDescent="0.3">
      <c r="B19" s="494">
        <f t="shared" si="9"/>
        <v>4</v>
      </c>
      <c r="C19" s="499" t="s">
        <v>863</v>
      </c>
      <c r="D19" s="885">
        <v>0</v>
      </c>
      <c r="E19" s="885">
        <v>0</v>
      </c>
      <c r="F19" s="885">
        <v>0</v>
      </c>
      <c r="G19" s="660"/>
      <c r="H19" s="500">
        <f t="shared" si="0"/>
        <v>0</v>
      </c>
      <c r="I19" s="496">
        <f t="shared" si="1"/>
        <v>0</v>
      </c>
      <c r="J19" s="885">
        <v>0</v>
      </c>
      <c r="K19" s="885">
        <v>0</v>
      </c>
      <c r="L19" s="660"/>
      <c r="M19" s="496">
        <f t="shared" si="2"/>
        <v>0</v>
      </c>
      <c r="N19" s="661">
        <f t="shared" si="3"/>
        <v>0</v>
      </c>
      <c r="O19" s="885">
        <v>0</v>
      </c>
      <c r="P19" s="885">
        <v>0</v>
      </c>
      <c r="Q19" s="660"/>
      <c r="R19" s="662">
        <f t="shared" si="4"/>
        <v>0</v>
      </c>
      <c r="S19" s="662">
        <f t="shared" si="5"/>
        <v>0</v>
      </c>
      <c r="T19" s="885">
        <v>0</v>
      </c>
      <c r="U19" s="885">
        <v>0</v>
      </c>
      <c r="V19" s="660"/>
      <c r="W19" s="662">
        <f t="shared" si="6"/>
        <v>0</v>
      </c>
      <c r="X19" s="662">
        <f t="shared" si="7"/>
        <v>0</v>
      </c>
      <c r="Y19" s="886">
        <v>0</v>
      </c>
      <c r="Z19" s="886">
        <v>0</v>
      </c>
      <c r="AA19" s="660"/>
      <c r="AB19" s="662">
        <f t="shared" si="8"/>
        <v>0</v>
      </c>
    </row>
    <row r="20" spans="2:28" x14ac:dyDescent="0.3">
      <c r="B20" s="494">
        <f t="shared" si="9"/>
        <v>5</v>
      </c>
      <c r="C20" s="499" t="s">
        <v>864</v>
      </c>
      <c r="D20" s="885">
        <v>0</v>
      </c>
      <c r="E20" s="885">
        <v>0</v>
      </c>
      <c r="F20" s="885">
        <v>0</v>
      </c>
      <c r="G20" s="660"/>
      <c r="H20" s="500">
        <f t="shared" si="0"/>
        <v>0</v>
      </c>
      <c r="I20" s="496">
        <f t="shared" si="1"/>
        <v>0</v>
      </c>
      <c r="J20" s="885">
        <v>0</v>
      </c>
      <c r="K20" s="885">
        <v>0</v>
      </c>
      <c r="L20" s="660"/>
      <c r="M20" s="496">
        <f t="shared" si="2"/>
        <v>0</v>
      </c>
      <c r="N20" s="661">
        <f t="shared" si="3"/>
        <v>0</v>
      </c>
      <c r="O20" s="885">
        <v>0</v>
      </c>
      <c r="P20" s="885">
        <v>0</v>
      </c>
      <c r="Q20" s="660"/>
      <c r="R20" s="662">
        <f t="shared" si="4"/>
        <v>0</v>
      </c>
      <c r="S20" s="662">
        <f t="shared" si="5"/>
        <v>0</v>
      </c>
      <c r="T20" s="885">
        <v>0</v>
      </c>
      <c r="U20" s="885">
        <v>0</v>
      </c>
      <c r="V20" s="660"/>
      <c r="W20" s="662">
        <f t="shared" si="6"/>
        <v>0</v>
      </c>
      <c r="X20" s="662">
        <f t="shared" si="7"/>
        <v>0</v>
      </c>
      <c r="Y20" s="886">
        <v>0</v>
      </c>
      <c r="Z20" s="886">
        <v>0</v>
      </c>
      <c r="AA20" s="660"/>
      <c r="AB20" s="662">
        <f t="shared" si="8"/>
        <v>0</v>
      </c>
    </row>
    <row r="21" spans="2:28" x14ac:dyDescent="0.3">
      <c r="B21" s="494">
        <f t="shared" si="9"/>
        <v>6</v>
      </c>
      <c r="C21" s="499" t="s">
        <v>254</v>
      </c>
      <c r="D21" s="885">
        <v>0</v>
      </c>
      <c r="E21" s="885">
        <v>2.2466666666666666</v>
      </c>
      <c r="F21" s="885">
        <v>0</v>
      </c>
      <c r="G21" s="660"/>
      <c r="H21" s="500">
        <f t="shared" si="0"/>
        <v>2.2466666666666666</v>
      </c>
      <c r="I21" s="496">
        <f t="shared" si="1"/>
        <v>2.2466666666666666</v>
      </c>
      <c r="J21" s="885">
        <v>0</v>
      </c>
      <c r="K21" s="885">
        <v>0</v>
      </c>
      <c r="L21" s="660"/>
      <c r="M21" s="496">
        <f t="shared" si="2"/>
        <v>2.2466666666666666</v>
      </c>
      <c r="N21" s="661">
        <f t="shared" si="3"/>
        <v>2.2466666666666666</v>
      </c>
      <c r="O21" s="885">
        <v>1</v>
      </c>
      <c r="P21" s="885">
        <v>0</v>
      </c>
      <c r="Q21" s="660"/>
      <c r="R21" s="662">
        <f t="shared" si="4"/>
        <v>3.2466666666666666</v>
      </c>
      <c r="S21" s="662">
        <f t="shared" si="5"/>
        <v>3.2466666666666666</v>
      </c>
      <c r="T21" s="885">
        <v>11.106666666666666</v>
      </c>
      <c r="U21" s="885">
        <v>0</v>
      </c>
      <c r="V21" s="660"/>
      <c r="W21" s="662">
        <f t="shared" si="6"/>
        <v>14.353333333333332</v>
      </c>
      <c r="X21" s="662">
        <f t="shared" si="7"/>
        <v>14.353333333333332</v>
      </c>
      <c r="Y21" s="886">
        <v>0</v>
      </c>
      <c r="Z21" s="886">
        <v>0</v>
      </c>
      <c r="AA21" s="660"/>
      <c r="AB21" s="662">
        <f t="shared" si="8"/>
        <v>14.353333333333332</v>
      </c>
    </row>
    <row r="22" spans="2:28" x14ac:dyDescent="0.3">
      <c r="B22" s="494">
        <f t="shared" si="9"/>
        <v>7</v>
      </c>
      <c r="C22" s="499" t="s">
        <v>865</v>
      </c>
      <c r="D22" s="885">
        <v>0</v>
      </c>
      <c r="E22" s="885">
        <v>0</v>
      </c>
      <c r="F22" s="885">
        <v>0</v>
      </c>
      <c r="G22" s="664"/>
      <c r="H22" s="500">
        <f t="shared" si="0"/>
        <v>0</v>
      </c>
      <c r="I22" s="496">
        <f t="shared" si="1"/>
        <v>0</v>
      </c>
      <c r="J22" s="885">
        <v>0</v>
      </c>
      <c r="K22" s="885">
        <v>0</v>
      </c>
      <c r="L22" s="664"/>
      <c r="M22" s="496">
        <f t="shared" si="2"/>
        <v>0</v>
      </c>
      <c r="N22" s="661">
        <f t="shared" si="3"/>
        <v>0</v>
      </c>
      <c r="O22" s="885">
        <v>0</v>
      </c>
      <c r="P22" s="885">
        <v>0</v>
      </c>
      <c r="Q22" s="664"/>
      <c r="R22" s="662">
        <f t="shared" si="4"/>
        <v>0</v>
      </c>
      <c r="S22" s="662">
        <f t="shared" si="5"/>
        <v>0</v>
      </c>
      <c r="T22" s="885">
        <v>0</v>
      </c>
      <c r="U22" s="885">
        <v>0</v>
      </c>
      <c r="V22" s="664"/>
      <c r="W22" s="662">
        <f t="shared" si="6"/>
        <v>0</v>
      </c>
      <c r="X22" s="662">
        <f t="shared" si="7"/>
        <v>0</v>
      </c>
      <c r="Y22" s="886">
        <v>0</v>
      </c>
      <c r="Z22" s="886">
        <v>0</v>
      </c>
      <c r="AA22" s="664"/>
      <c r="AB22" s="662">
        <f t="shared" si="8"/>
        <v>0</v>
      </c>
    </row>
    <row r="23" spans="2:28" x14ac:dyDescent="0.3">
      <c r="B23" s="494">
        <f t="shared" si="9"/>
        <v>8</v>
      </c>
      <c r="C23" s="499" t="s">
        <v>866</v>
      </c>
      <c r="D23" s="885">
        <v>0</v>
      </c>
      <c r="E23" s="885">
        <v>0</v>
      </c>
      <c r="F23" s="885">
        <v>0</v>
      </c>
      <c r="G23" s="664"/>
      <c r="H23" s="500">
        <f t="shared" si="0"/>
        <v>0</v>
      </c>
      <c r="I23" s="496">
        <f t="shared" si="1"/>
        <v>0</v>
      </c>
      <c r="J23" s="885">
        <v>0</v>
      </c>
      <c r="K23" s="885">
        <v>0</v>
      </c>
      <c r="L23" s="664"/>
      <c r="M23" s="496">
        <f t="shared" si="2"/>
        <v>0</v>
      </c>
      <c r="N23" s="661">
        <f t="shared" si="3"/>
        <v>0</v>
      </c>
      <c r="O23" s="885">
        <v>0</v>
      </c>
      <c r="P23" s="885">
        <v>0</v>
      </c>
      <c r="Q23" s="664"/>
      <c r="R23" s="662">
        <f t="shared" si="4"/>
        <v>0</v>
      </c>
      <c r="S23" s="662">
        <f t="shared" si="5"/>
        <v>0</v>
      </c>
      <c r="T23" s="885">
        <v>0</v>
      </c>
      <c r="U23" s="885">
        <v>0</v>
      </c>
      <c r="V23" s="664"/>
      <c r="W23" s="662">
        <f t="shared" si="6"/>
        <v>0</v>
      </c>
      <c r="X23" s="662">
        <f t="shared" si="7"/>
        <v>0</v>
      </c>
      <c r="Y23" s="886">
        <v>0</v>
      </c>
      <c r="Z23" s="886">
        <v>0</v>
      </c>
      <c r="AA23" s="664"/>
      <c r="AB23" s="662">
        <f t="shared" si="8"/>
        <v>0</v>
      </c>
    </row>
    <row r="24" spans="2:28" x14ac:dyDescent="0.3">
      <c r="B24" s="494">
        <f t="shared" si="9"/>
        <v>9</v>
      </c>
      <c r="C24" s="499" t="s">
        <v>867</v>
      </c>
      <c r="D24" s="885">
        <v>0</v>
      </c>
      <c r="E24" s="885">
        <v>0</v>
      </c>
      <c r="F24" s="885">
        <v>0</v>
      </c>
      <c r="G24" s="664"/>
      <c r="H24" s="500">
        <f t="shared" si="0"/>
        <v>0</v>
      </c>
      <c r="I24" s="496">
        <f t="shared" si="1"/>
        <v>0</v>
      </c>
      <c r="J24" s="885">
        <v>0</v>
      </c>
      <c r="K24" s="885">
        <v>0</v>
      </c>
      <c r="L24" s="664"/>
      <c r="M24" s="496">
        <f t="shared" si="2"/>
        <v>0</v>
      </c>
      <c r="N24" s="661">
        <f t="shared" si="3"/>
        <v>0</v>
      </c>
      <c r="O24" s="885">
        <v>0</v>
      </c>
      <c r="P24" s="885">
        <v>0</v>
      </c>
      <c r="Q24" s="664"/>
      <c r="R24" s="662">
        <f t="shared" si="4"/>
        <v>0</v>
      </c>
      <c r="S24" s="662">
        <f t="shared" si="5"/>
        <v>0</v>
      </c>
      <c r="T24" s="885">
        <v>0</v>
      </c>
      <c r="U24" s="885">
        <v>0</v>
      </c>
      <c r="V24" s="664"/>
      <c r="W24" s="662">
        <f t="shared" si="6"/>
        <v>0</v>
      </c>
      <c r="X24" s="662">
        <f t="shared" si="7"/>
        <v>0</v>
      </c>
      <c r="Y24" s="886">
        <v>0</v>
      </c>
      <c r="Z24" s="886">
        <v>0</v>
      </c>
      <c r="AA24" s="664"/>
      <c r="AB24" s="662">
        <f t="shared" si="8"/>
        <v>0</v>
      </c>
    </row>
    <row r="25" spans="2:28" x14ac:dyDescent="0.3">
      <c r="B25" s="494">
        <f t="shared" si="9"/>
        <v>10</v>
      </c>
      <c r="C25" s="499" t="s">
        <v>258</v>
      </c>
      <c r="D25" s="885">
        <v>0</v>
      </c>
      <c r="E25" s="885">
        <v>0</v>
      </c>
      <c r="F25" s="885">
        <v>0</v>
      </c>
      <c r="G25" s="664"/>
      <c r="H25" s="500">
        <f t="shared" si="0"/>
        <v>0</v>
      </c>
      <c r="I25" s="496">
        <f t="shared" si="1"/>
        <v>0</v>
      </c>
      <c r="J25" s="885">
        <v>0</v>
      </c>
      <c r="K25" s="885">
        <v>0</v>
      </c>
      <c r="L25" s="664"/>
      <c r="M25" s="496">
        <f t="shared" si="2"/>
        <v>0</v>
      </c>
      <c r="N25" s="661">
        <f t="shared" si="3"/>
        <v>0</v>
      </c>
      <c r="O25" s="885">
        <v>0</v>
      </c>
      <c r="P25" s="885">
        <v>0</v>
      </c>
      <c r="Q25" s="664"/>
      <c r="R25" s="662">
        <f t="shared" si="4"/>
        <v>0</v>
      </c>
      <c r="S25" s="662">
        <f t="shared" si="5"/>
        <v>0</v>
      </c>
      <c r="T25" s="885">
        <v>0</v>
      </c>
      <c r="U25" s="885">
        <v>0</v>
      </c>
      <c r="V25" s="664"/>
      <c r="W25" s="662">
        <f t="shared" si="6"/>
        <v>0</v>
      </c>
      <c r="X25" s="662">
        <f t="shared" si="7"/>
        <v>0</v>
      </c>
      <c r="Y25" s="886">
        <v>0</v>
      </c>
      <c r="Z25" s="886">
        <v>0</v>
      </c>
      <c r="AA25" s="664"/>
      <c r="AB25" s="662">
        <f t="shared" si="8"/>
        <v>0</v>
      </c>
    </row>
    <row r="26" spans="2:28" x14ac:dyDescent="0.3">
      <c r="B26" s="494">
        <f t="shared" si="9"/>
        <v>11</v>
      </c>
      <c r="C26" s="499" t="s">
        <v>259</v>
      </c>
      <c r="D26" s="885">
        <v>0</v>
      </c>
      <c r="E26" s="885">
        <v>0</v>
      </c>
      <c r="F26" s="885">
        <v>0</v>
      </c>
      <c r="G26" s="664"/>
      <c r="H26" s="500">
        <f t="shared" si="0"/>
        <v>0</v>
      </c>
      <c r="I26" s="496">
        <f t="shared" si="1"/>
        <v>0</v>
      </c>
      <c r="J26" s="885">
        <v>0</v>
      </c>
      <c r="K26" s="885">
        <v>0</v>
      </c>
      <c r="L26" s="664"/>
      <c r="M26" s="496">
        <f t="shared" si="2"/>
        <v>0</v>
      </c>
      <c r="N26" s="661">
        <f t="shared" si="3"/>
        <v>0</v>
      </c>
      <c r="O26" s="885">
        <v>0</v>
      </c>
      <c r="P26" s="885">
        <v>0</v>
      </c>
      <c r="Q26" s="664"/>
      <c r="R26" s="662">
        <f t="shared" si="4"/>
        <v>0</v>
      </c>
      <c r="S26" s="662">
        <f t="shared" si="5"/>
        <v>0</v>
      </c>
      <c r="T26" s="885">
        <v>0</v>
      </c>
      <c r="U26" s="885">
        <v>0</v>
      </c>
      <c r="V26" s="664"/>
      <c r="W26" s="662">
        <f t="shared" si="6"/>
        <v>0</v>
      </c>
      <c r="X26" s="662">
        <f t="shared" si="7"/>
        <v>0</v>
      </c>
      <c r="Y26" s="886">
        <v>0</v>
      </c>
      <c r="Z26" s="886">
        <v>0</v>
      </c>
      <c r="AA26" s="664"/>
      <c r="AB26" s="662">
        <f t="shared" si="8"/>
        <v>0</v>
      </c>
    </row>
    <row r="27" spans="2:28" x14ac:dyDescent="0.3">
      <c r="B27" s="494">
        <f t="shared" si="9"/>
        <v>12</v>
      </c>
      <c r="C27" s="499" t="s">
        <v>260</v>
      </c>
      <c r="D27" s="885">
        <v>0</v>
      </c>
      <c r="E27" s="885">
        <v>0</v>
      </c>
      <c r="F27" s="885">
        <v>0</v>
      </c>
      <c r="G27" s="664"/>
      <c r="H27" s="500">
        <f t="shared" si="0"/>
        <v>0</v>
      </c>
      <c r="I27" s="496">
        <f t="shared" si="1"/>
        <v>0</v>
      </c>
      <c r="J27" s="885">
        <v>0</v>
      </c>
      <c r="K27" s="885">
        <v>0</v>
      </c>
      <c r="L27" s="664"/>
      <c r="M27" s="496">
        <f t="shared" si="2"/>
        <v>0</v>
      </c>
      <c r="N27" s="661">
        <f t="shared" si="3"/>
        <v>0</v>
      </c>
      <c r="O27" s="885">
        <v>0</v>
      </c>
      <c r="P27" s="885">
        <v>0</v>
      </c>
      <c r="Q27" s="664"/>
      <c r="R27" s="662">
        <f t="shared" si="4"/>
        <v>0</v>
      </c>
      <c r="S27" s="662">
        <f t="shared" si="5"/>
        <v>0</v>
      </c>
      <c r="T27" s="885">
        <v>0</v>
      </c>
      <c r="U27" s="885">
        <v>0</v>
      </c>
      <c r="V27" s="664"/>
      <c r="W27" s="662">
        <f t="shared" si="6"/>
        <v>0</v>
      </c>
      <c r="X27" s="662">
        <f t="shared" si="7"/>
        <v>0</v>
      </c>
      <c r="Y27" s="886">
        <v>0</v>
      </c>
      <c r="Z27" s="886">
        <v>0</v>
      </c>
      <c r="AA27" s="664"/>
      <c r="AB27" s="662">
        <f t="shared" si="8"/>
        <v>0</v>
      </c>
    </row>
    <row r="28" spans="2:28" x14ac:dyDescent="0.3">
      <c r="B28" s="494">
        <f t="shared" si="9"/>
        <v>13</v>
      </c>
      <c r="C28" s="499" t="s">
        <v>875</v>
      </c>
      <c r="D28" s="885">
        <v>0</v>
      </c>
      <c r="E28" s="885">
        <v>0</v>
      </c>
      <c r="F28" s="885">
        <v>0</v>
      </c>
      <c r="G28" s="664"/>
      <c r="H28" s="500">
        <f t="shared" si="0"/>
        <v>0</v>
      </c>
      <c r="I28" s="496">
        <f t="shared" si="1"/>
        <v>0</v>
      </c>
      <c r="J28" s="885">
        <v>0</v>
      </c>
      <c r="K28" s="885">
        <v>0</v>
      </c>
      <c r="L28" s="664"/>
      <c r="M28" s="496">
        <f t="shared" si="2"/>
        <v>0</v>
      </c>
      <c r="N28" s="661">
        <f t="shared" si="3"/>
        <v>0</v>
      </c>
      <c r="O28" s="885">
        <v>0</v>
      </c>
      <c r="P28" s="885">
        <v>0</v>
      </c>
      <c r="Q28" s="664"/>
      <c r="R28" s="662">
        <f t="shared" si="4"/>
        <v>0</v>
      </c>
      <c r="S28" s="662">
        <f t="shared" si="5"/>
        <v>0</v>
      </c>
      <c r="T28" s="885">
        <v>0</v>
      </c>
      <c r="U28" s="885">
        <v>0</v>
      </c>
      <c r="V28" s="664"/>
      <c r="W28" s="662">
        <f t="shared" si="6"/>
        <v>0</v>
      </c>
      <c r="X28" s="662">
        <f t="shared" si="7"/>
        <v>0</v>
      </c>
      <c r="Y28" s="886">
        <v>0</v>
      </c>
      <c r="Z28" s="886">
        <v>0</v>
      </c>
      <c r="AA28" s="664"/>
      <c r="AB28" s="662">
        <f t="shared" si="8"/>
        <v>0</v>
      </c>
    </row>
    <row r="29" spans="2:28" x14ac:dyDescent="0.3">
      <c r="B29" s="494">
        <f t="shared" si="9"/>
        <v>14</v>
      </c>
      <c r="C29" s="499" t="s">
        <v>876</v>
      </c>
      <c r="D29" s="885">
        <v>0</v>
      </c>
      <c r="E29" s="885">
        <v>0</v>
      </c>
      <c r="F29" s="885">
        <v>0</v>
      </c>
      <c r="G29" s="664"/>
      <c r="H29" s="500">
        <f t="shared" si="0"/>
        <v>0</v>
      </c>
      <c r="I29" s="496">
        <f t="shared" si="1"/>
        <v>0</v>
      </c>
      <c r="J29" s="885">
        <v>0</v>
      </c>
      <c r="K29" s="885">
        <v>0</v>
      </c>
      <c r="L29" s="664"/>
      <c r="M29" s="496">
        <f t="shared" si="2"/>
        <v>0</v>
      </c>
      <c r="N29" s="661">
        <f t="shared" si="3"/>
        <v>0</v>
      </c>
      <c r="O29" s="885">
        <v>0</v>
      </c>
      <c r="P29" s="885">
        <v>0</v>
      </c>
      <c r="Q29" s="664"/>
      <c r="R29" s="662">
        <f t="shared" si="4"/>
        <v>0</v>
      </c>
      <c r="S29" s="662">
        <f t="shared" si="5"/>
        <v>0</v>
      </c>
      <c r="T29" s="885">
        <v>0</v>
      </c>
      <c r="U29" s="885">
        <v>0</v>
      </c>
      <c r="V29" s="664"/>
      <c r="W29" s="662">
        <f t="shared" si="6"/>
        <v>0</v>
      </c>
      <c r="X29" s="662">
        <f t="shared" si="7"/>
        <v>0</v>
      </c>
      <c r="Y29" s="886">
        <v>0</v>
      </c>
      <c r="Z29" s="886">
        <v>0</v>
      </c>
      <c r="AA29" s="664"/>
      <c r="AB29" s="662">
        <f t="shared" si="8"/>
        <v>0</v>
      </c>
    </row>
    <row r="30" spans="2:28" x14ac:dyDescent="0.3">
      <c r="B30" s="494">
        <f t="shared" si="9"/>
        <v>15</v>
      </c>
      <c r="C30" s="499" t="s">
        <v>877</v>
      </c>
      <c r="D30" s="885">
        <v>0</v>
      </c>
      <c r="E30" s="885">
        <v>0</v>
      </c>
      <c r="F30" s="885">
        <v>0</v>
      </c>
      <c r="G30" s="664"/>
      <c r="H30" s="500">
        <f t="shared" si="0"/>
        <v>0</v>
      </c>
      <c r="I30" s="496">
        <f t="shared" si="1"/>
        <v>0</v>
      </c>
      <c r="J30" s="885">
        <v>0</v>
      </c>
      <c r="K30" s="885">
        <v>0</v>
      </c>
      <c r="L30" s="664"/>
      <c r="M30" s="496">
        <f t="shared" si="2"/>
        <v>0</v>
      </c>
      <c r="N30" s="661">
        <f t="shared" si="3"/>
        <v>0</v>
      </c>
      <c r="O30" s="885">
        <v>0</v>
      </c>
      <c r="P30" s="885">
        <v>0</v>
      </c>
      <c r="Q30" s="664"/>
      <c r="R30" s="662">
        <f t="shared" si="4"/>
        <v>0</v>
      </c>
      <c r="S30" s="662">
        <f t="shared" si="5"/>
        <v>0</v>
      </c>
      <c r="T30" s="885">
        <v>0</v>
      </c>
      <c r="U30" s="885">
        <v>0</v>
      </c>
      <c r="V30" s="664"/>
      <c r="W30" s="662">
        <f t="shared" si="6"/>
        <v>0</v>
      </c>
      <c r="X30" s="662">
        <f t="shared" si="7"/>
        <v>0</v>
      </c>
      <c r="Y30" s="886">
        <v>0</v>
      </c>
      <c r="Z30" s="886">
        <v>0</v>
      </c>
      <c r="AA30" s="664"/>
      <c r="AB30" s="662">
        <f t="shared" si="8"/>
        <v>0</v>
      </c>
    </row>
    <row r="31" spans="2:28" x14ac:dyDescent="0.3">
      <c r="B31" s="494">
        <f t="shared" si="9"/>
        <v>16</v>
      </c>
      <c r="C31" s="499" t="s">
        <v>868</v>
      </c>
      <c r="D31" s="885">
        <v>0</v>
      </c>
      <c r="E31" s="885">
        <v>0</v>
      </c>
      <c r="F31" s="885">
        <v>0</v>
      </c>
      <c r="G31" s="664"/>
      <c r="H31" s="500">
        <f t="shared" si="0"/>
        <v>0</v>
      </c>
      <c r="I31" s="496">
        <f t="shared" si="1"/>
        <v>0</v>
      </c>
      <c r="J31" s="885">
        <v>0</v>
      </c>
      <c r="K31" s="885">
        <v>0</v>
      </c>
      <c r="L31" s="664"/>
      <c r="M31" s="496">
        <f t="shared" si="2"/>
        <v>0</v>
      </c>
      <c r="N31" s="661">
        <f t="shared" si="3"/>
        <v>0</v>
      </c>
      <c r="O31" s="885">
        <v>0</v>
      </c>
      <c r="P31" s="885">
        <v>0</v>
      </c>
      <c r="Q31" s="664"/>
      <c r="R31" s="662">
        <f t="shared" si="4"/>
        <v>0</v>
      </c>
      <c r="S31" s="662">
        <f t="shared" si="5"/>
        <v>0</v>
      </c>
      <c r="T31" s="885">
        <v>0</v>
      </c>
      <c r="U31" s="885">
        <v>0</v>
      </c>
      <c r="V31" s="664"/>
      <c r="W31" s="662">
        <f t="shared" si="6"/>
        <v>0</v>
      </c>
      <c r="X31" s="662">
        <f t="shared" si="7"/>
        <v>0</v>
      </c>
      <c r="Y31" s="886">
        <v>0</v>
      </c>
      <c r="Z31" s="886">
        <v>0</v>
      </c>
      <c r="AA31" s="664"/>
      <c r="AB31" s="662">
        <f t="shared" si="8"/>
        <v>0</v>
      </c>
    </row>
    <row r="32" spans="2:28" x14ac:dyDescent="0.3">
      <c r="B32" s="494">
        <f t="shared" si="9"/>
        <v>17</v>
      </c>
      <c r="C32" s="499" t="s">
        <v>878</v>
      </c>
      <c r="D32" s="889">
        <v>0</v>
      </c>
      <c r="E32" s="885">
        <v>0</v>
      </c>
      <c r="F32" s="885">
        <v>0</v>
      </c>
      <c r="G32" s="664"/>
      <c r="H32" s="500">
        <f t="shared" si="0"/>
        <v>0</v>
      </c>
      <c r="I32" s="496">
        <f t="shared" si="1"/>
        <v>0</v>
      </c>
      <c r="J32" s="885">
        <v>0</v>
      </c>
      <c r="K32" s="885">
        <v>0</v>
      </c>
      <c r="L32" s="664"/>
      <c r="M32" s="496">
        <f t="shared" si="2"/>
        <v>0</v>
      </c>
      <c r="N32" s="661">
        <f t="shared" si="3"/>
        <v>0</v>
      </c>
      <c r="O32" s="885">
        <v>0</v>
      </c>
      <c r="P32" s="885">
        <v>0</v>
      </c>
      <c r="Q32" s="664"/>
      <c r="R32" s="662">
        <f t="shared" si="4"/>
        <v>0</v>
      </c>
      <c r="S32" s="662">
        <f t="shared" si="5"/>
        <v>0</v>
      </c>
      <c r="T32" s="885">
        <v>0</v>
      </c>
      <c r="U32" s="885">
        <v>0</v>
      </c>
      <c r="V32" s="664"/>
      <c r="W32" s="662">
        <f t="shared" si="6"/>
        <v>0</v>
      </c>
      <c r="X32" s="662">
        <f t="shared" si="7"/>
        <v>0</v>
      </c>
      <c r="Y32" s="886">
        <v>0</v>
      </c>
      <c r="Z32" s="886">
        <v>0</v>
      </c>
      <c r="AA32" s="664"/>
      <c r="AB32" s="662">
        <f t="shared" si="8"/>
        <v>0</v>
      </c>
    </row>
    <row r="33" spans="2:32" ht="16" x14ac:dyDescent="0.3">
      <c r="B33" s="84"/>
      <c r="C33" s="99" t="s">
        <v>271</v>
      </c>
      <c r="D33" s="99"/>
      <c r="E33" s="99"/>
      <c r="F33" s="99"/>
      <c r="G33" s="665"/>
      <c r="H33" s="666">
        <f>SUM(H16:H32)</f>
        <v>2.2466666666666666</v>
      </c>
      <c r="I33" s="666">
        <f t="shared" ref="I33:AB33" si="10">SUM(I16:I32)</f>
        <v>2.2466666666666666</v>
      </c>
      <c r="J33" s="666">
        <f t="shared" si="10"/>
        <v>0</v>
      </c>
      <c r="K33" s="666">
        <f t="shared" si="10"/>
        <v>0</v>
      </c>
      <c r="L33" s="666">
        <f t="shared" si="10"/>
        <v>0</v>
      </c>
      <c r="M33" s="666">
        <f t="shared" si="10"/>
        <v>2.2466666666666666</v>
      </c>
      <c r="N33" s="666">
        <f t="shared" si="10"/>
        <v>2.2466666666666666</v>
      </c>
      <c r="O33" s="666">
        <f t="shared" si="10"/>
        <v>1</v>
      </c>
      <c r="P33" s="666">
        <f t="shared" si="10"/>
        <v>0</v>
      </c>
      <c r="Q33" s="666">
        <f t="shared" si="10"/>
        <v>0</v>
      </c>
      <c r="R33" s="666">
        <f t="shared" si="10"/>
        <v>3.2466666666666666</v>
      </c>
      <c r="S33" s="666">
        <f t="shared" si="10"/>
        <v>3.2466666666666666</v>
      </c>
      <c r="T33" s="666">
        <f t="shared" si="10"/>
        <v>11.106666666666666</v>
      </c>
      <c r="U33" s="666">
        <f t="shared" si="10"/>
        <v>0</v>
      </c>
      <c r="V33" s="666">
        <f t="shared" si="10"/>
        <v>0</v>
      </c>
      <c r="W33" s="666">
        <f t="shared" si="10"/>
        <v>14.353333333333332</v>
      </c>
      <c r="X33" s="666">
        <f t="shared" si="10"/>
        <v>14.353333333333332</v>
      </c>
      <c r="Y33" s="666">
        <f t="shared" si="10"/>
        <v>0</v>
      </c>
      <c r="Z33" s="666">
        <f t="shared" si="10"/>
        <v>0</v>
      </c>
      <c r="AA33" s="666">
        <f t="shared" si="10"/>
        <v>0</v>
      </c>
      <c r="AB33" s="666">
        <f t="shared" si="10"/>
        <v>14.353333333333332</v>
      </c>
      <c r="AC33" s="302"/>
      <c r="AD33" s="302"/>
      <c r="AE33" s="302"/>
      <c r="AF33" s="302"/>
    </row>
    <row r="34" spans="2:32" ht="16" x14ac:dyDescent="0.3">
      <c r="B34" s="302"/>
      <c r="C34" s="302"/>
      <c r="D34" s="302"/>
      <c r="E34" s="302"/>
      <c r="F34" s="302"/>
      <c r="G34" s="302"/>
      <c r="H34" s="302"/>
      <c r="I34" s="302"/>
      <c r="J34" s="302"/>
      <c r="K34" s="302"/>
      <c r="L34" s="302"/>
      <c r="M34" s="302"/>
      <c r="N34" s="302"/>
      <c r="O34" s="302"/>
      <c r="P34" s="302"/>
      <c r="Q34" s="302"/>
      <c r="R34" s="302"/>
      <c r="S34" s="302"/>
      <c r="T34" s="302"/>
    </row>
    <row r="35" spans="2:32" ht="16" x14ac:dyDescent="0.3">
      <c r="B35" s="302"/>
      <c r="C35" s="302"/>
      <c r="D35" s="302"/>
      <c r="E35" s="302"/>
      <c r="F35" s="302"/>
      <c r="G35" s="302"/>
      <c r="H35" s="302"/>
      <c r="I35" s="302"/>
      <c r="J35" s="302"/>
      <c r="K35" s="302"/>
      <c r="L35" s="302"/>
      <c r="M35" s="302"/>
      <c r="N35" s="302"/>
      <c r="O35" s="302"/>
      <c r="P35" s="302"/>
      <c r="Q35" s="302"/>
      <c r="R35" s="302"/>
      <c r="S35" s="302"/>
      <c r="T35" s="302"/>
    </row>
    <row r="37" spans="2:32" x14ac:dyDescent="0.3">
      <c r="B37" s="651" t="s">
        <v>272</v>
      </c>
    </row>
    <row r="38" spans="2:32" ht="15" customHeight="1" x14ac:dyDescent="0.3">
      <c r="B38" s="302"/>
      <c r="C38" s="304"/>
      <c r="D38" s="304"/>
      <c r="E38" s="304"/>
      <c r="F38" s="304"/>
      <c r="G38" s="304"/>
      <c r="H38" s="304"/>
      <c r="I38" s="304"/>
      <c r="J38" s="304"/>
      <c r="K38" s="304"/>
      <c r="L38" s="304"/>
      <c r="M38" s="304"/>
      <c r="N38" s="302"/>
      <c r="O38" s="302"/>
      <c r="P38" s="302"/>
      <c r="Q38" s="302"/>
      <c r="R38" s="302"/>
      <c r="S38" s="302"/>
      <c r="T38" s="302"/>
      <c r="U38" s="302"/>
      <c r="V38" s="302"/>
      <c r="W38" s="302"/>
      <c r="X38" s="302"/>
      <c r="Y38" s="302"/>
      <c r="Z38" s="302"/>
      <c r="AA38" s="302"/>
      <c r="AB38" s="302"/>
    </row>
    <row r="39" spans="2:32" ht="29.4" customHeight="1" x14ac:dyDescent="0.3">
      <c r="B39" s="302"/>
      <c r="C39" s="667"/>
      <c r="D39" s="304"/>
      <c r="E39" s="304"/>
      <c r="F39" s="304"/>
      <c r="G39" s="304"/>
      <c r="H39" s="304"/>
      <c r="I39" s="304"/>
      <c r="J39" s="304"/>
      <c r="K39" s="304"/>
      <c r="L39" s="304"/>
      <c r="M39" s="304"/>
      <c r="N39" s="302"/>
      <c r="O39" s="302"/>
      <c r="P39" s="302"/>
      <c r="Q39" s="302"/>
      <c r="R39" s="302"/>
      <c r="S39" s="302"/>
      <c r="T39" s="302"/>
      <c r="U39" s="302"/>
      <c r="V39" s="302"/>
      <c r="W39" s="297" t="s">
        <v>10</v>
      </c>
      <c r="X39" s="302"/>
      <c r="Y39" s="302"/>
      <c r="Z39" s="302"/>
      <c r="AA39" s="302"/>
      <c r="AB39" s="302"/>
    </row>
    <row r="40" spans="2:32" x14ac:dyDescent="0.3">
      <c r="B40" s="1301" t="s">
        <v>343</v>
      </c>
      <c r="C40" s="1301" t="s">
        <v>37</v>
      </c>
      <c r="D40" s="1424" t="s">
        <v>934</v>
      </c>
      <c r="E40" s="1425"/>
      <c r="F40" s="1425"/>
      <c r="G40" s="1425"/>
      <c r="H40" s="1426"/>
      <c r="I40" s="1408" t="s">
        <v>935</v>
      </c>
      <c r="J40" s="1408"/>
      <c r="K40" s="1408"/>
      <c r="L40" s="1408"/>
      <c r="M40" s="1408"/>
      <c r="N40" s="1408" t="s">
        <v>939</v>
      </c>
      <c r="O40" s="1408"/>
      <c r="P40" s="1408"/>
      <c r="Q40" s="1408"/>
      <c r="R40" s="1408"/>
      <c r="S40" s="1408" t="s">
        <v>936</v>
      </c>
      <c r="T40" s="1408"/>
      <c r="U40" s="1408"/>
      <c r="V40" s="1408"/>
      <c r="W40" s="1408"/>
      <c r="X40" s="1408" t="s">
        <v>938</v>
      </c>
      <c r="Y40" s="1408"/>
      <c r="Z40" s="1408"/>
      <c r="AA40" s="1408"/>
      <c r="AB40" s="1408"/>
    </row>
    <row r="41" spans="2:32" x14ac:dyDescent="0.3">
      <c r="B41" s="1301"/>
      <c r="C41" s="1301"/>
      <c r="D41" s="1411" t="s">
        <v>21</v>
      </c>
      <c r="E41" s="1412"/>
      <c r="F41" s="1412"/>
      <c r="G41" s="1412"/>
      <c r="H41" s="1412"/>
      <c r="I41" s="1411" t="s">
        <v>21</v>
      </c>
      <c r="J41" s="1412"/>
      <c r="K41" s="1412"/>
      <c r="L41" s="1412"/>
      <c r="M41" s="1412"/>
      <c r="N41" s="1411" t="s">
        <v>21</v>
      </c>
      <c r="O41" s="1412"/>
      <c r="P41" s="1412"/>
      <c r="Q41" s="1412"/>
      <c r="R41" s="1412"/>
      <c r="S41" s="1411" t="s">
        <v>21</v>
      </c>
      <c r="T41" s="1412"/>
      <c r="U41" s="1412"/>
      <c r="V41" s="1412"/>
      <c r="W41" s="1412"/>
      <c r="X41" s="1411" t="s">
        <v>21</v>
      </c>
      <c r="Y41" s="1412"/>
      <c r="Z41" s="1412"/>
      <c r="AA41" s="1412"/>
      <c r="AB41" s="1412"/>
    </row>
    <row r="42" spans="2:32" ht="56" x14ac:dyDescent="0.3">
      <c r="B42" s="1301"/>
      <c r="C42" s="1301"/>
      <c r="D42" s="652" t="s">
        <v>273</v>
      </c>
      <c r="E42" s="652" t="s">
        <v>268</v>
      </c>
      <c r="F42" s="303" t="s">
        <v>274</v>
      </c>
      <c r="G42" s="650" t="s">
        <v>601</v>
      </c>
      <c r="H42" s="652" t="s">
        <v>275</v>
      </c>
      <c r="I42" s="652" t="s">
        <v>273</v>
      </c>
      <c r="J42" s="652" t="s">
        <v>268</v>
      </c>
      <c r="K42" s="303" t="s">
        <v>274</v>
      </c>
      <c r="L42" s="650" t="s">
        <v>601</v>
      </c>
      <c r="M42" s="652" t="s">
        <v>275</v>
      </c>
      <c r="N42" s="652" t="s">
        <v>273</v>
      </c>
      <c r="O42" s="652" t="s">
        <v>268</v>
      </c>
      <c r="P42" s="303" t="s">
        <v>274</v>
      </c>
      <c r="Q42" s="650" t="s">
        <v>601</v>
      </c>
      <c r="R42" s="652" t="s">
        <v>275</v>
      </c>
      <c r="S42" s="652" t="s">
        <v>273</v>
      </c>
      <c r="T42" s="652" t="s">
        <v>268</v>
      </c>
      <c r="U42" s="303" t="s">
        <v>274</v>
      </c>
      <c r="V42" s="650" t="s">
        <v>601</v>
      </c>
      <c r="W42" s="652" t="s">
        <v>275</v>
      </c>
      <c r="X42" s="652" t="s">
        <v>273</v>
      </c>
      <c r="Y42" s="652" t="s">
        <v>268</v>
      </c>
      <c r="Z42" s="303" t="s">
        <v>274</v>
      </c>
      <c r="AA42" s="650" t="s">
        <v>601</v>
      </c>
      <c r="AB42" s="652" t="s">
        <v>275</v>
      </c>
    </row>
    <row r="43" spans="2:32" x14ac:dyDescent="0.3">
      <c r="B43" s="298"/>
      <c r="C43" s="298"/>
      <c r="D43" s="298" t="s">
        <v>81</v>
      </c>
      <c r="E43" s="298" t="s">
        <v>82</v>
      </c>
      <c r="F43" s="298" t="s">
        <v>472</v>
      </c>
      <c r="G43" s="298" t="s">
        <v>397</v>
      </c>
      <c r="H43" s="298" t="s">
        <v>602</v>
      </c>
      <c r="I43" s="298" t="s">
        <v>414</v>
      </c>
      <c r="J43" s="298" t="s">
        <v>522</v>
      </c>
      <c r="K43" s="298" t="s">
        <v>415</v>
      </c>
      <c r="L43" s="298" t="s">
        <v>416</v>
      </c>
      <c r="M43" s="298" t="s">
        <v>669</v>
      </c>
      <c r="N43" s="298" t="s">
        <v>603</v>
      </c>
      <c r="O43" s="298" t="s">
        <v>670</v>
      </c>
      <c r="P43" s="298" t="s">
        <v>604</v>
      </c>
      <c r="Q43" s="298" t="s">
        <v>605</v>
      </c>
      <c r="R43" s="298" t="s">
        <v>671</v>
      </c>
      <c r="S43" s="298" t="s">
        <v>606</v>
      </c>
      <c r="T43" s="298" t="s">
        <v>607</v>
      </c>
      <c r="U43" s="298" t="s">
        <v>672</v>
      </c>
      <c r="V43" s="298" t="s">
        <v>608</v>
      </c>
      <c r="W43" s="298" t="s">
        <v>994</v>
      </c>
      <c r="X43" s="298" t="s">
        <v>609</v>
      </c>
      <c r="Y43" s="298" t="s">
        <v>610</v>
      </c>
      <c r="Z43" s="298" t="s">
        <v>611</v>
      </c>
      <c r="AA43" s="298" t="s">
        <v>673</v>
      </c>
      <c r="AB43" s="298" t="s">
        <v>995</v>
      </c>
    </row>
    <row r="44" spans="2:32" x14ac:dyDescent="0.3">
      <c r="B44" s="494">
        <v>1</v>
      </c>
      <c r="C44" s="499" t="s">
        <v>861</v>
      </c>
      <c r="D44" s="885">
        <v>0</v>
      </c>
      <c r="E44" s="483">
        <f>IF((IFERROR(D44/((D16+E16)*90%),0))&lt;70%,MIN((MAX((D16+E16)*90%-D44,0)),(D16+E16/2)*$AC44),MAX((D16+E16)*90%-D44,0)/E$62)</f>
        <v>0</v>
      </c>
      <c r="F44" s="483">
        <f>IFERROR(IF(D44=0,0,D44/D16*F16),0)</f>
        <v>0</v>
      </c>
      <c r="G44" s="484"/>
      <c r="H44" s="483">
        <f>D44+E44-F44-G44</f>
        <v>0</v>
      </c>
      <c r="I44" s="485">
        <f>H44</f>
        <v>0</v>
      </c>
      <c r="J44" s="483">
        <f>IF((IFERROR(I44/((I16+J16)*90%),0))&lt;70%,MIN((MAX((I16+J16)*90%-I44,0)),(I16+J16/2)*$AC44),MAX((I16+J16)*90%-I44,0)/J$62)</f>
        <v>0</v>
      </c>
      <c r="K44" s="483">
        <f>IFERROR(IF(I44=0,0,I44/I16*K16),0)</f>
        <v>0</v>
      </c>
      <c r="L44" s="484"/>
      <c r="M44" s="485">
        <f t="shared" ref="M44:M60" si="11">I44+J44-K44-L44</f>
        <v>0</v>
      </c>
      <c r="N44" s="661">
        <f>M44</f>
        <v>0</v>
      </c>
      <c r="O44" s="483">
        <f>IF((IFERROR(N44/((N16+O16)*90%),0))&lt;70%,MIN((MAX((N16+O16)*90%-N44,0)),(N16+O16/2)*$AC44),MAX((N16+O16)*90%-N44,0)/O$62)</f>
        <v>0</v>
      </c>
      <c r="P44" s="483">
        <f>IFERROR(IF(N44=0,0,N44/N16*P16),0)</f>
        <v>0</v>
      </c>
      <c r="Q44" s="484"/>
      <c r="R44" s="483">
        <f>N44+O44-P44-Q44</f>
        <v>0</v>
      </c>
      <c r="S44" s="485">
        <f>R44</f>
        <v>0</v>
      </c>
      <c r="T44" s="483">
        <f>IF((IFERROR(S44/((S16+T16)*90%),0))&lt;70%,MIN((MAX((S16+T16)*90%-S44,0)),(S16+T16/2)*$AC44),MAX((S16+T16)*90%-S44,0)/T$62)</f>
        <v>0</v>
      </c>
      <c r="U44" s="483">
        <f>IFERROR(IF(S44=0,0,S44/S16*U16),0)</f>
        <v>0</v>
      </c>
      <c r="V44" s="484"/>
      <c r="W44" s="485">
        <f>S44+T44-U44-V44</f>
        <v>0</v>
      </c>
      <c r="X44" s="661">
        <f>W44</f>
        <v>0</v>
      </c>
      <c r="Y44" s="483">
        <f>IF((IFERROR(X44/((X16+Y16)*90%),0))&lt;70%,MIN((MAX((X16+Y16)*90%-X44,0)),(X16+Y16/2)*$AC44),MAX((X16+Y16)*90%-X44,0)/Y$62)</f>
        <v>0</v>
      </c>
      <c r="Z44" s="483">
        <f>IFERROR(IF(X44=0,0,X44/X16*Z16),0)</f>
        <v>0</v>
      </c>
      <c r="AA44" s="660"/>
      <c r="AB44" s="9"/>
      <c r="AC44" s="931">
        <v>0</v>
      </c>
    </row>
    <row r="45" spans="2:32" x14ac:dyDescent="0.3">
      <c r="B45" s="494">
        <f>B44+1</f>
        <v>2</v>
      </c>
      <c r="C45" s="499" t="s">
        <v>255</v>
      </c>
      <c r="D45" s="885">
        <v>0</v>
      </c>
      <c r="E45" s="483">
        <f t="shared" ref="E45:E60" si="12">IF((IFERROR(D45/((D17+E17)*90%),0))&lt;70%,MIN((MAX((D17+E17)*90%-D45,0)),(D17+E17/2)*$AC45),MAX((D17+E17)*90%-D45,0)/E$62)</f>
        <v>0</v>
      </c>
      <c r="F45" s="483">
        <f t="shared" ref="F45:F60" si="13">IFERROR(IF(D45=0,0,D45/D17*F17),0)</f>
        <v>0</v>
      </c>
      <c r="G45" s="484"/>
      <c r="H45" s="483">
        <f>D45+E45-F45-G45</f>
        <v>0</v>
      </c>
      <c r="I45" s="485">
        <f t="shared" ref="I45:I60" si="14">H45</f>
        <v>0</v>
      </c>
      <c r="J45" s="483">
        <f t="shared" ref="J45:J60" si="15">IF((IFERROR(I45/((I17+J17)*90%),0))&lt;70%,MIN((MAX((I17+J17)*90%-I45,0)),(I17+J17/2)*$AC45),MAX((I17+J17)*90%-I45,0)/J$62)</f>
        <v>0</v>
      </c>
      <c r="K45" s="483">
        <f t="shared" ref="K45:K60" si="16">IFERROR(IF(I45=0,0,I45/I17*K17),0)</f>
        <v>0</v>
      </c>
      <c r="L45" s="484"/>
      <c r="M45" s="485">
        <f t="shared" si="11"/>
        <v>0</v>
      </c>
      <c r="N45" s="661">
        <f t="shared" ref="N45:N60" si="17">M45</f>
        <v>0</v>
      </c>
      <c r="O45" s="483">
        <f t="shared" ref="O45:O60" si="18">IF((IFERROR(N45/((N17+O17)*90%),0))&lt;70%,MIN((MAX((N17+O17)*90%-N45,0)),(N17+O17/2)*$AC45),MAX((N17+O17)*90%-N45,0)/O$62)</f>
        <v>0</v>
      </c>
      <c r="P45" s="483">
        <f t="shared" ref="P45:P60" si="19">IFERROR(IF(N45=0,0,N45/N17*P17),0)</f>
        <v>0</v>
      </c>
      <c r="Q45" s="484"/>
      <c r="R45" s="483">
        <f t="shared" ref="R45:R60" si="20">N45+O45-P45-Q45</f>
        <v>0</v>
      </c>
      <c r="S45" s="485">
        <f t="shared" ref="S45:S60" si="21">R45</f>
        <v>0</v>
      </c>
      <c r="T45" s="483">
        <f t="shared" ref="T45:T60" si="22">IF((IFERROR(S45/((S17+T17)*90%),0))&lt;70%,MIN((MAX((S17+T17)*90%-S45,0)),(S17+T17/2)*$AC45),MAX((S17+T17)*90%-S45,0)/T$62)</f>
        <v>0</v>
      </c>
      <c r="U45" s="483">
        <f t="shared" ref="U45:U60" si="23">IFERROR(IF(S45=0,0,S45/S17*U17),0)</f>
        <v>0</v>
      </c>
      <c r="V45" s="484"/>
      <c r="W45" s="485">
        <f t="shared" ref="W45:W60" si="24">S45+T45-U45-V45</f>
        <v>0</v>
      </c>
      <c r="X45" s="661">
        <f t="shared" ref="X45:X60" si="25">W45</f>
        <v>0</v>
      </c>
      <c r="Y45" s="483">
        <f t="shared" ref="Y45:Y60" si="26">IF((IFERROR(X45/((X17+Y17)*90%),0))&lt;70%,MIN((MAX((X17+Y17)*90%-X45,0)),(X17+Y17/2)*$AC45),MAX((X17+Y17)*90%-X45,0)/Y$62)</f>
        <v>0</v>
      </c>
      <c r="Z45" s="483">
        <f t="shared" ref="Z45:Z60" si="27">IFERROR(IF(X45=0,0,X45/X17*Z17),0)</f>
        <v>0</v>
      </c>
      <c r="AA45" s="660"/>
      <c r="AB45" s="9"/>
      <c r="AC45" s="931">
        <v>3.3399999999999999E-2</v>
      </c>
    </row>
    <row r="46" spans="2:32" x14ac:dyDescent="0.3">
      <c r="B46" s="494">
        <f t="shared" ref="B46:B60" si="28">B45+1</f>
        <v>3</v>
      </c>
      <c r="C46" s="499" t="s">
        <v>862</v>
      </c>
      <c r="D46" s="885">
        <v>0</v>
      </c>
      <c r="E46" s="483">
        <f t="shared" si="12"/>
        <v>0</v>
      </c>
      <c r="F46" s="483">
        <f t="shared" si="13"/>
        <v>0</v>
      </c>
      <c r="G46" s="484"/>
      <c r="H46" s="483">
        <f t="shared" ref="H46:H60" si="29">D46+E46-F46-G46</f>
        <v>0</v>
      </c>
      <c r="I46" s="485">
        <f t="shared" si="14"/>
        <v>0</v>
      </c>
      <c r="J46" s="483">
        <f t="shared" si="15"/>
        <v>0</v>
      </c>
      <c r="K46" s="483">
        <f t="shared" si="16"/>
        <v>0</v>
      </c>
      <c r="L46" s="484"/>
      <c r="M46" s="485">
        <f t="shared" si="11"/>
        <v>0</v>
      </c>
      <c r="N46" s="661">
        <f t="shared" si="17"/>
        <v>0</v>
      </c>
      <c r="O46" s="483">
        <f t="shared" si="18"/>
        <v>0</v>
      </c>
      <c r="P46" s="483">
        <f t="shared" si="19"/>
        <v>0</v>
      </c>
      <c r="Q46" s="484"/>
      <c r="R46" s="483">
        <f t="shared" si="20"/>
        <v>0</v>
      </c>
      <c r="S46" s="485">
        <f t="shared" si="21"/>
        <v>0</v>
      </c>
      <c r="T46" s="483">
        <f t="shared" si="22"/>
        <v>0</v>
      </c>
      <c r="U46" s="483">
        <f t="shared" si="23"/>
        <v>0</v>
      </c>
      <c r="V46" s="484"/>
      <c r="W46" s="485">
        <f t="shared" si="24"/>
        <v>0</v>
      </c>
      <c r="X46" s="661">
        <f t="shared" si="25"/>
        <v>0</v>
      </c>
      <c r="Y46" s="483">
        <f t="shared" si="26"/>
        <v>0</v>
      </c>
      <c r="Z46" s="483">
        <f t="shared" si="27"/>
        <v>0</v>
      </c>
      <c r="AA46" s="663"/>
      <c r="AB46" s="9"/>
      <c r="AC46" s="931">
        <v>4.2200000000000001E-2</v>
      </c>
    </row>
    <row r="47" spans="2:32" x14ac:dyDescent="0.3">
      <c r="B47" s="494">
        <f t="shared" si="28"/>
        <v>4</v>
      </c>
      <c r="C47" s="499" t="s">
        <v>863</v>
      </c>
      <c r="D47" s="885">
        <v>0</v>
      </c>
      <c r="E47" s="483">
        <f t="shared" si="12"/>
        <v>0</v>
      </c>
      <c r="F47" s="483">
        <f t="shared" si="13"/>
        <v>0</v>
      </c>
      <c r="G47" s="484"/>
      <c r="H47" s="483">
        <f t="shared" si="29"/>
        <v>0</v>
      </c>
      <c r="I47" s="485">
        <f t="shared" si="14"/>
        <v>0</v>
      </c>
      <c r="J47" s="483">
        <f t="shared" si="15"/>
        <v>0</v>
      </c>
      <c r="K47" s="483">
        <f t="shared" si="16"/>
        <v>0</v>
      </c>
      <c r="L47" s="484"/>
      <c r="M47" s="485">
        <f t="shared" si="11"/>
        <v>0</v>
      </c>
      <c r="N47" s="661">
        <f t="shared" si="17"/>
        <v>0</v>
      </c>
      <c r="O47" s="483">
        <f t="shared" si="18"/>
        <v>0</v>
      </c>
      <c r="P47" s="483">
        <f t="shared" si="19"/>
        <v>0</v>
      </c>
      <c r="Q47" s="484"/>
      <c r="R47" s="483">
        <f t="shared" si="20"/>
        <v>0</v>
      </c>
      <c r="S47" s="485">
        <f t="shared" si="21"/>
        <v>0</v>
      </c>
      <c r="T47" s="483">
        <f t="shared" si="22"/>
        <v>0</v>
      </c>
      <c r="U47" s="483">
        <f t="shared" si="23"/>
        <v>0</v>
      </c>
      <c r="V47" s="484"/>
      <c r="W47" s="485">
        <f t="shared" si="24"/>
        <v>0</v>
      </c>
      <c r="X47" s="661">
        <f t="shared" si="25"/>
        <v>0</v>
      </c>
      <c r="Y47" s="483">
        <f t="shared" si="26"/>
        <v>0</v>
      </c>
      <c r="Z47" s="483">
        <f t="shared" si="27"/>
        <v>0</v>
      </c>
      <c r="AA47" s="660"/>
      <c r="AB47" s="9"/>
      <c r="AC47" s="931">
        <v>4.2200000000000001E-2</v>
      </c>
    </row>
    <row r="48" spans="2:32" x14ac:dyDescent="0.3">
      <c r="B48" s="494">
        <f t="shared" si="28"/>
        <v>5</v>
      </c>
      <c r="C48" s="499" t="s">
        <v>864</v>
      </c>
      <c r="D48" s="885">
        <v>0</v>
      </c>
      <c r="E48" s="483">
        <f t="shared" si="12"/>
        <v>0</v>
      </c>
      <c r="F48" s="483">
        <f t="shared" si="13"/>
        <v>0</v>
      </c>
      <c r="G48" s="484"/>
      <c r="H48" s="483">
        <f t="shared" si="29"/>
        <v>0</v>
      </c>
      <c r="I48" s="485">
        <f t="shared" si="14"/>
        <v>0</v>
      </c>
      <c r="J48" s="483">
        <f t="shared" si="15"/>
        <v>0</v>
      </c>
      <c r="K48" s="483">
        <f t="shared" si="16"/>
        <v>0</v>
      </c>
      <c r="L48" s="484"/>
      <c r="M48" s="485">
        <f t="shared" si="11"/>
        <v>0</v>
      </c>
      <c r="N48" s="661">
        <f t="shared" si="17"/>
        <v>0</v>
      </c>
      <c r="O48" s="483">
        <f t="shared" si="18"/>
        <v>0</v>
      </c>
      <c r="P48" s="483">
        <f t="shared" si="19"/>
        <v>0</v>
      </c>
      <c r="Q48" s="484"/>
      <c r="R48" s="483">
        <f t="shared" si="20"/>
        <v>0</v>
      </c>
      <c r="S48" s="485">
        <f t="shared" si="21"/>
        <v>0</v>
      </c>
      <c r="T48" s="483">
        <f t="shared" si="22"/>
        <v>0</v>
      </c>
      <c r="U48" s="483">
        <f t="shared" si="23"/>
        <v>0</v>
      </c>
      <c r="V48" s="484"/>
      <c r="W48" s="485">
        <f t="shared" si="24"/>
        <v>0</v>
      </c>
      <c r="X48" s="661">
        <f t="shared" si="25"/>
        <v>0</v>
      </c>
      <c r="Y48" s="483">
        <f t="shared" si="26"/>
        <v>0</v>
      </c>
      <c r="Z48" s="483">
        <f t="shared" si="27"/>
        <v>0</v>
      </c>
      <c r="AA48" s="660"/>
      <c r="AB48" s="9"/>
      <c r="AC48" s="931">
        <v>3.3399999999999999E-2</v>
      </c>
    </row>
    <row r="49" spans="2:29" x14ac:dyDescent="0.3">
      <c r="B49" s="494">
        <f t="shared" si="28"/>
        <v>6</v>
      </c>
      <c r="C49" s="499" t="s">
        <v>254</v>
      </c>
      <c r="D49" s="885">
        <v>0</v>
      </c>
      <c r="E49" s="483">
        <f t="shared" si="12"/>
        <v>4.7404666666666664E-2</v>
      </c>
      <c r="F49" s="483">
        <f t="shared" si="13"/>
        <v>0</v>
      </c>
      <c r="G49" s="484"/>
      <c r="H49" s="483">
        <f t="shared" si="29"/>
        <v>4.7404666666666664E-2</v>
      </c>
      <c r="I49" s="485">
        <f t="shared" si="14"/>
        <v>4.7404666666666664E-2</v>
      </c>
      <c r="J49" s="483">
        <f t="shared" si="15"/>
        <v>9.4809333333333329E-2</v>
      </c>
      <c r="K49" s="483">
        <f t="shared" si="16"/>
        <v>0</v>
      </c>
      <c r="L49" s="484"/>
      <c r="M49" s="485">
        <f t="shared" si="11"/>
        <v>0.14221400000000001</v>
      </c>
      <c r="N49" s="661">
        <f t="shared" si="17"/>
        <v>0.14221400000000001</v>
      </c>
      <c r="O49" s="483">
        <f t="shared" si="18"/>
        <v>0.11590933333333334</v>
      </c>
      <c r="P49" s="483">
        <f t="shared" si="19"/>
        <v>0</v>
      </c>
      <c r="Q49" s="484"/>
      <c r="R49" s="483">
        <f t="shared" si="20"/>
        <v>0.25812333333333337</v>
      </c>
      <c r="S49" s="485">
        <f t="shared" si="21"/>
        <v>0.25812333333333337</v>
      </c>
      <c r="T49" s="483">
        <f t="shared" si="22"/>
        <v>0.37135999999999997</v>
      </c>
      <c r="U49" s="483">
        <f t="shared" si="23"/>
        <v>0</v>
      </c>
      <c r="V49" s="484"/>
      <c r="W49" s="485">
        <f t="shared" si="24"/>
        <v>0.62948333333333339</v>
      </c>
      <c r="X49" s="661">
        <f t="shared" si="25"/>
        <v>0.62948333333333339</v>
      </c>
      <c r="Y49" s="483">
        <f t="shared" si="26"/>
        <v>0.60571066666666662</v>
      </c>
      <c r="Z49" s="483">
        <f t="shared" si="27"/>
        <v>0</v>
      </c>
      <c r="AA49" s="660"/>
      <c r="AB49" s="9"/>
      <c r="AC49" s="931">
        <v>4.2200000000000001E-2</v>
      </c>
    </row>
    <row r="50" spans="2:29" x14ac:dyDescent="0.3">
      <c r="B50" s="494">
        <f t="shared" si="28"/>
        <v>7</v>
      </c>
      <c r="C50" s="499" t="s">
        <v>865</v>
      </c>
      <c r="D50" s="885">
        <v>0</v>
      </c>
      <c r="E50" s="483">
        <f t="shared" si="12"/>
        <v>0</v>
      </c>
      <c r="F50" s="483">
        <f t="shared" si="13"/>
        <v>0</v>
      </c>
      <c r="G50" s="484"/>
      <c r="H50" s="483">
        <f t="shared" si="29"/>
        <v>0</v>
      </c>
      <c r="I50" s="485">
        <f t="shared" si="14"/>
        <v>0</v>
      </c>
      <c r="J50" s="483">
        <f t="shared" si="15"/>
        <v>0</v>
      </c>
      <c r="K50" s="483">
        <f t="shared" si="16"/>
        <v>0</v>
      </c>
      <c r="L50" s="484"/>
      <c r="M50" s="485">
        <f t="shared" si="11"/>
        <v>0</v>
      </c>
      <c r="N50" s="661">
        <f t="shared" si="17"/>
        <v>0</v>
      </c>
      <c r="O50" s="483">
        <f t="shared" si="18"/>
        <v>0</v>
      </c>
      <c r="P50" s="483">
        <f t="shared" si="19"/>
        <v>0</v>
      </c>
      <c r="Q50" s="484"/>
      <c r="R50" s="483">
        <f t="shared" si="20"/>
        <v>0</v>
      </c>
      <c r="S50" s="485">
        <f t="shared" si="21"/>
        <v>0</v>
      </c>
      <c r="T50" s="483">
        <f t="shared" si="22"/>
        <v>0</v>
      </c>
      <c r="U50" s="483">
        <f t="shared" si="23"/>
        <v>0</v>
      </c>
      <c r="V50" s="484"/>
      <c r="W50" s="485">
        <f t="shared" si="24"/>
        <v>0</v>
      </c>
      <c r="X50" s="661">
        <f t="shared" si="25"/>
        <v>0</v>
      </c>
      <c r="Y50" s="483">
        <f t="shared" si="26"/>
        <v>0</v>
      </c>
      <c r="Z50" s="483">
        <f t="shared" si="27"/>
        <v>0</v>
      </c>
      <c r="AA50" s="660"/>
      <c r="AB50" s="9"/>
      <c r="AC50" s="931">
        <v>9.5000000000000001E-2</v>
      </c>
    </row>
    <row r="51" spans="2:29" x14ac:dyDescent="0.3">
      <c r="B51" s="494">
        <f t="shared" si="28"/>
        <v>8</v>
      </c>
      <c r="C51" s="499" t="s">
        <v>866</v>
      </c>
      <c r="D51" s="885">
        <v>0</v>
      </c>
      <c r="E51" s="483">
        <f t="shared" si="12"/>
        <v>0</v>
      </c>
      <c r="F51" s="483">
        <f t="shared" si="13"/>
        <v>0</v>
      </c>
      <c r="G51" s="484"/>
      <c r="H51" s="483">
        <f t="shared" si="29"/>
        <v>0</v>
      </c>
      <c r="I51" s="485">
        <f t="shared" si="14"/>
        <v>0</v>
      </c>
      <c r="J51" s="483">
        <f t="shared" si="15"/>
        <v>0</v>
      </c>
      <c r="K51" s="483">
        <f t="shared" si="16"/>
        <v>0</v>
      </c>
      <c r="L51" s="484"/>
      <c r="M51" s="485">
        <f t="shared" si="11"/>
        <v>0</v>
      </c>
      <c r="N51" s="661">
        <f t="shared" si="17"/>
        <v>0</v>
      </c>
      <c r="O51" s="483">
        <f t="shared" si="18"/>
        <v>0</v>
      </c>
      <c r="P51" s="483">
        <f t="shared" si="19"/>
        <v>0</v>
      </c>
      <c r="Q51" s="484"/>
      <c r="R51" s="483">
        <f t="shared" si="20"/>
        <v>0</v>
      </c>
      <c r="S51" s="485">
        <f t="shared" si="21"/>
        <v>0</v>
      </c>
      <c r="T51" s="483">
        <f t="shared" si="22"/>
        <v>0</v>
      </c>
      <c r="U51" s="483">
        <f t="shared" si="23"/>
        <v>0</v>
      </c>
      <c r="V51" s="484"/>
      <c r="W51" s="485">
        <f t="shared" si="24"/>
        <v>0</v>
      </c>
      <c r="X51" s="661">
        <f t="shared" si="25"/>
        <v>0</v>
      </c>
      <c r="Y51" s="483">
        <f t="shared" si="26"/>
        <v>0</v>
      </c>
      <c r="Z51" s="483">
        <f t="shared" si="27"/>
        <v>0</v>
      </c>
      <c r="AA51" s="660"/>
      <c r="AB51" s="9"/>
      <c r="AC51" s="931">
        <v>9.5000000000000001E-2</v>
      </c>
    </row>
    <row r="52" spans="2:29" x14ac:dyDescent="0.3">
      <c r="B52" s="494">
        <f t="shared" si="28"/>
        <v>9</v>
      </c>
      <c r="C52" s="499" t="s">
        <v>867</v>
      </c>
      <c r="D52" s="885">
        <v>0</v>
      </c>
      <c r="E52" s="483">
        <f t="shared" si="12"/>
        <v>0</v>
      </c>
      <c r="F52" s="483">
        <f t="shared" si="13"/>
        <v>0</v>
      </c>
      <c r="G52" s="484"/>
      <c r="H52" s="483">
        <f t="shared" si="29"/>
        <v>0</v>
      </c>
      <c r="I52" s="485">
        <f t="shared" si="14"/>
        <v>0</v>
      </c>
      <c r="J52" s="483">
        <f t="shared" si="15"/>
        <v>0</v>
      </c>
      <c r="K52" s="483">
        <f t="shared" si="16"/>
        <v>0</v>
      </c>
      <c r="L52" s="484"/>
      <c r="M52" s="485">
        <f t="shared" si="11"/>
        <v>0</v>
      </c>
      <c r="N52" s="661">
        <f t="shared" si="17"/>
        <v>0</v>
      </c>
      <c r="O52" s="483">
        <f t="shared" si="18"/>
        <v>0</v>
      </c>
      <c r="P52" s="483">
        <f t="shared" si="19"/>
        <v>0</v>
      </c>
      <c r="Q52" s="484"/>
      <c r="R52" s="483">
        <f t="shared" si="20"/>
        <v>0</v>
      </c>
      <c r="S52" s="485">
        <f t="shared" si="21"/>
        <v>0</v>
      </c>
      <c r="T52" s="483">
        <f t="shared" si="22"/>
        <v>0</v>
      </c>
      <c r="U52" s="483">
        <f t="shared" si="23"/>
        <v>0</v>
      </c>
      <c r="V52" s="484"/>
      <c r="W52" s="485">
        <f t="shared" si="24"/>
        <v>0</v>
      </c>
      <c r="X52" s="661">
        <f t="shared" si="25"/>
        <v>0</v>
      </c>
      <c r="Y52" s="483">
        <f t="shared" si="26"/>
        <v>0</v>
      </c>
      <c r="Z52" s="483">
        <f t="shared" si="27"/>
        <v>0</v>
      </c>
      <c r="AA52" s="660"/>
      <c r="AB52" s="9"/>
      <c r="AC52" s="931">
        <v>4.2200000000000001E-2</v>
      </c>
    </row>
    <row r="53" spans="2:29" x14ac:dyDescent="0.3">
      <c r="B53" s="494">
        <f t="shared" si="28"/>
        <v>10</v>
      </c>
      <c r="C53" s="499" t="s">
        <v>258</v>
      </c>
      <c r="D53" s="885">
        <v>0</v>
      </c>
      <c r="E53" s="483">
        <f t="shared" si="12"/>
        <v>0</v>
      </c>
      <c r="F53" s="483">
        <f t="shared" si="13"/>
        <v>0</v>
      </c>
      <c r="G53" s="484"/>
      <c r="H53" s="483">
        <f t="shared" si="29"/>
        <v>0</v>
      </c>
      <c r="I53" s="485">
        <f t="shared" si="14"/>
        <v>0</v>
      </c>
      <c r="J53" s="483">
        <f t="shared" si="15"/>
        <v>0</v>
      </c>
      <c r="K53" s="483">
        <f t="shared" si="16"/>
        <v>0</v>
      </c>
      <c r="L53" s="484"/>
      <c r="M53" s="485">
        <f t="shared" si="11"/>
        <v>0</v>
      </c>
      <c r="N53" s="661">
        <f t="shared" si="17"/>
        <v>0</v>
      </c>
      <c r="O53" s="483">
        <f t="shared" si="18"/>
        <v>0</v>
      </c>
      <c r="P53" s="483">
        <f t="shared" si="19"/>
        <v>0</v>
      </c>
      <c r="Q53" s="484"/>
      <c r="R53" s="483">
        <f t="shared" si="20"/>
        <v>0</v>
      </c>
      <c r="S53" s="485">
        <f t="shared" si="21"/>
        <v>0</v>
      </c>
      <c r="T53" s="483">
        <f t="shared" si="22"/>
        <v>0</v>
      </c>
      <c r="U53" s="483">
        <f t="shared" si="23"/>
        <v>0</v>
      </c>
      <c r="V53" s="484"/>
      <c r="W53" s="485">
        <f t="shared" si="24"/>
        <v>0</v>
      </c>
      <c r="X53" s="661">
        <f t="shared" si="25"/>
        <v>0</v>
      </c>
      <c r="Y53" s="483">
        <f t="shared" si="26"/>
        <v>0</v>
      </c>
      <c r="Z53" s="483">
        <f t="shared" si="27"/>
        <v>0</v>
      </c>
      <c r="AA53" s="660"/>
      <c r="AB53" s="9"/>
      <c r="AC53" s="931">
        <v>9.5000000000000001E-2</v>
      </c>
    </row>
    <row r="54" spans="2:29" x14ac:dyDescent="0.3">
      <c r="B54" s="494">
        <f t="shared" si="28"/>
        <v>11</v>
      </c>
      <c r="C54" s="499" t="s">
        <v>259</v>
      </c>
      <c r="D54" s="885">
        <v>0</v>
      </c>
      <c r="E54" s="483">
        <f t="shared" si="12"/>
        <v>0</v>
      </c>
      <c r="F54" s="483">
        <f t="shared" si="13"/>
        <v>0</v>
      </c>
      <c r="G54" s="484"/>
      <c r="H54" s="483">
        <f t="shared" si="29"/>
        <v>0</v>
      </c>
      <c r="I54" s="485">
        <f t="shared" si="14"/>
        <v>0</v>
      </c>
      <c r="J54" s="483">
        <f t="shared" si="15"/>
        <v>0</v>
      </c>
      <c r="K54" s="483">
        <f t="shared" si="16"/>
        <v>0</v>
      </c>
      <c r="L54" s="484"/>
      <c r="M54" s="485">
        <f t="shared" si="11"/>
        <v>0</v>
      </c>
      <c r="N54" s="661">
        <f t="shared" si="17"/>
        <v>0</v>
      </c>
      <c r="O54" s="483">
        <f t="shared" si="18"/>
        <v>0</v>
      </c>
      <c r="P54" s="483">
        <f t="shared" si="19"/>
        <v>0</v>
      </c>
      <c r="Q54" s="484"/>
      <c r="R54" s="483">
        <f t="shared" si="20"/>
        <v>0</v>
      </c>
      <c r="S54" s="485">
        <f t="shared" si="21"/>
        <v>0</v>
      </c>
      <c r="T54" s="483">
        <f t="shared" si="22"/>
        <v>0</v>
      </c>
      <c r="U54" s="483">
        <f t="shared" si="23"/>
        <v>0</v>
      </c>
      <c r="V54" s="484"/>
      <c r="W54" s="485">
        <f t="shared" si="24"/>
        <v>0</v>
      </c>
      <c r="X54" s="661">
        <f t="shared" si="25"/>
        <v>0</v>
      </c>
      <c r="Y54" s="483">
        <f t="shared" si="26"/>
        <v>0</v>
      </c>
      <c r="Z54" s="483">
        <f t="shared" si="27"/>
        <v>0</v>
      </c>
      <c r="AA54" s="660"/>
      <c r="AB54" s="9"/>
      <c r="AC54" s="931">
        <v>6.3299999999999995E-2</v>
      </c>
    </row>
    <row r="55" spans="2:29" x14ac:dyDescent="0.3">
      <c r="B55" s="494">
        <f t="shared" si="28"/>
        <v>12</v>
      </c>
      <c r="C55" s="499" t="s">
        <v>260</v>
      </c>
      <c r="D55" s="885">
        <v>0</v>
      </c>
      <c r="E55" s="483">
        <f t="shared" si="12"/>
        <v>0</v>
      </c>
      <c r="F55" s="483">
        <f t="shared" si="13"/>
        <v>0</v>
      </c>
      <c r="G55" s="486"/>
      <c r="H55" s="483">
        <f t="shared" si="29"/>
        <v>0</v>
      </c>
      <c r="I55" s="485">
        <f t="shared" si="14"/>
        <v>0</v>
      </c>
      <c r="J55" s="483">
        <f t="shared" si="15"/>
        <v>0</v>
      </c>
      <c r="K55" s="483">
        <f t="shared" si="16"/>
        <v>0</v>
      </c>
      <c r="L55" s="484"/>
      <c r="M55" s="485">
        <f t="shared" si="11"/>
        <v>0</v>
      </c>
      <c r="N55" s="661">
        <f t="shared" si="17"/>
        <v>0</v>
      </c>
      <c r="O55" s="483">
        <f t="shared" si="18"/>
        <v>0</v>
      </c>
      <c r="P55" s="483">
        <f t="shared" si="19"/>
        <v>0</v>
      </c>
      <c r="Q55" s="484"/>
      <c r="R55" s="483">
        <f t="shared" si="20"/>
        <v>0</v>
      </c>
      <c r="S55" s="485">
        <f t="shared" si="21"/>
        <v>0</v>
      </c>
      <c r="T55" s="483">
        <f t="shared" si="22"/>
        <v>0</v>
      </c>
      <c r="U55" s="483">
        <f t="shared" si="23"/>
        <v>0</v>
      </c>
      <c r="V55" s="484"/>
      <c r="W55" s="485">
        <f t="shared" si="24"/>
        <v>0</v>
      </c>
      <c r="X55" s="661">
        <f t="shared" si="25"/>
        <v>0</v>
      </c>
      <c r="Y55" s="483">
        <f t="shared" si="26"/>
        <v>0</v>
      </c>
      <c r="Z55" s="483">
        <f t="shared" si="27"/>
        <v>0</v>
      </c>
      <c r="AA55" s="660"/>
      <c r="AB55" s="9"/>
      <c r="AC55" s="931">
        <v>6.3299999999999995E-2</v>
      </c>
    </row>
    <row r="56" spans="2:29" x14ac:dyDescent="0.3">
      <c r="B56" s="494">
        <f t="shared" si="28"/>
        <v>13</v>
      </c>
      <c r="C56" s="499" t="s">
        <v>875</v>
      </c>
      <c r="D56" s="885">
        <v>0</v>
      </c>
      <c r="E56" s="483">
        <f t="shared" si="12"/>
        <v>0</v>
      </c>
      <c r="F56" s="483">
        <f t="shared" si="13"/>
        <v>0</v>
      </c>
      <c r="G56" s="486"/>
      <c r="H56" s="483">
        <f t="shared" si="29"/>
        <v>0</v>
      </c>
      <c r="I56" s="485">
        <f t="shared" si="14"/>
        <v>0</v>
      </c>
      <c r="J56" s="483">
        <f t="shared" si="15"/>
        <v>0</v>
      </c>
      <c r="K56" s="483">
        <f t="shared" si="16"/>
        <v>0</v>
      </c>
      <c r="L56" s="484"/>
      <c r="M56" s="485">
        <f t="shared" si="11"/>
        <v>0</v>
      </c>
      <c r="N56" s="661">
        <f t="shared" si="17"/>
        <v>0</v>
      </c>
      <c r="O56" s="483">
        <f t="shared" si="18"/>
        <v>0</v>
      </c>
      <c r="P56" s="483">
        <f t="shared" si="19"/>
        <v>0</v>
      </c>
      <c r="Q56" s="484"/>
      <c r="R56" s="483">
        <f t="shared" si="20"/>
        <v>0</v>
      </c>
      <c r="S56" s="485">
        <f t="shared" si="21"/>
        <v>0</v>
      </c>
      <c r="T56" s="483">
        <f t="shared" si="22"/>
        <v>0</v>
      </c>
      <c r="U56" s="483">
        <f t="shared" si="23"/>
        <v>0</v>
      </c>
      <c r="V56" s="484"/>
      <c r="W56" s="485">
        <f t="shared" si="24"/>
        <v>0</v>
      </c>
      <c r="X56" s="661">
        <f t="shared" si="25"/>
        <v>0</v>
      </c>
      <c r="Y56" s="483">
        <f t="shared" si="26"/>
        <v>0</v>
      </c>
      <c r="Z56" s="483">
        <f t="shared" si="27"/>
        <v>0</v>
      </c>
      <c r="AA56" s="660"/>
      <c r="AB56" s="9"/>
      <c r="AC56" s="931">
        <v>6.3299999999999995E-2</v>
      </c>
    </row>
    <row r="57" spans="2:29" x14ac:dyDescent="0.3">
      <c r="B57" s="494">
        <f t="shared" si="28"/>
        <v>14</v>
      </c>
      <c r="C57" s="499" t="s">
        <v>876</v>
      </c>
      <c r="D57" s="885">
        <v>0</v>
      </c>
      <c r="E57" s="483">
        <f>IF((IFERROR(D57/((D29+E29)*100%),0))&lt;70%,MIN((MAX((D29+E29)*100%-D57,0)),(D29+E29/2)*$AC57),MAX((D29+E29)*100%-D57,0)/E$62)</f>
        <v>0</v>
      </c>
      <c r="F57" s="483">
        <f t="shared" si="13"/>
        <v>0</v>
      </c>
      <c r="G57" s="486"/>
      <c r="H57" s="483">
        <f t="shared" si="29"/>
        <v>0</v>
      </c>
      <c r="I57" s="485">
        <f t="shared" si="14"/>
        <v>0</v>
      </c>
      <c r="J57" s="483">
        <f>IF((IFERROR(I57/((I29+J29)*100%),0))&lt;70%,MIN((MAX((I29+J29)*100%-I57,0)),(I29+J29/2)*$AC57),MAX((I29+J29)*100%-I57,0)/J$62)</f>
        <v>0</v>
      </c>
      <c r="K57" s="483">
        <f t="shared" si="16"/>
        <v>0</v>
      </c>
      <c r="L57" s="484"/>
      <c r="M57" s="485">
        <f t="shared" si="11"/>
        <v>0</v>
      </c>
      <c r="N57" s="661">
        <f t="shared" si="17"/>
        <v>0</v>
      </c>
      <c r="O57" s="483">
        <f>IF((IFERROR(N57/((N29+O29)*100%),0))&lt;70%,MIN((MAX((N29+O29)*100%-N57,0)),(N29+O29/2)*$AC57),MAX((N29+O29)*100%-N57,0)/O$62)</f>
        <v>0</v>
      </c>
      <c r="P57" s="483">
        <f t="shared" si="19"/>
        <v>0</v>
      </c>
      <c r="Q57" s="484"/>
      <c r="R57" s="483">
        <f t="shared" si="20"/>
        <v>0</v>
      </c>
      <c r="S57" s="485">
        <f t="shared" si="21"/>
        <v>0</v>
      </c>
      <c r="T57" s="483">
        <f>IF((IFERROR(S57/((S29+T29)*100%),0))&lt;70%,MIN((MAX((S29+T29)*100%-S57,0)),(S29+T29/2)*$AC57),MAX((S29+T29)*100%-S57,0)/T$62)</f>
        <v>0</v>
      </c>
      <c r="U57" s="483">
        <f t="shared" si="23"/>
        <v>0</v>
      </c>
      <c r="V57" s="484"/>
      <c r="W57" s="485">
        <f t="shared" si="24"/>
        <v>0</v>
      </c>
      <c r="X57" s="661">
        <f t="shared" si="25"/>
        <v>0</v>
      </c>
      <c r="Y57" s="483">
        <f>IF((IFERROR(X57/((X29+Y29)*100%),0))&lt;70%,MIN((MAX((X29+Y29)*100%-X57,0)),(X29+Y29/2)*$AC57),MAX((X29+Y29)*100%-X57,0)/Y$62)</f>
        <v>0</v>
      </c>
      <c r="Z57" s="483">
        <f t="shared" si="27"/>
        <v>0</v>
      </c>
      <c r="AA57" s="660"/>
      <c r="AB57" s="9"/>
      <c r="AC57" s="931">
        <v>0.15</v>
      </c>
    </row>
    <row r="58" spans="2:29" x14ac:dyDescent="0.3">
      <c r="B58" s="494">
        <f t="shared" si="28"/>
        <v>15</v>
      </c>
      <c r="C58" s="499" t="s">
        <v>877</v>
      </c>
      <c r="D58" s="885">
        <v>0</v>
      </c>
      <c r="E58" s="483">
        <f>IF((IFERROR(D58/((D30+E30)*100%),0))&lt;70%,MIN((MAX((D30+E30)*100%-D58,0)),(D30+E30/2)*$AC58),MAX((D30+E30)*100%-D58,0)/E$62)</f>
        <v>0</v>
      </c>
      <c r="F58" s="483">
        <f t="shared" si="13"/>
        <v>0</v>
      </c>
      <c r="G58" s="486"/>
      <c r="H58" s="483">
        <f t="shared" si="29"/>
        <v>0</v>
      </c>
      <c r="I58" s="485">
        <f t="shared" si="14"/>
        <v>0</v>
      </c>
      <c r="J58" s="483">
        <f>IF((IFERROR(I58/((I30+J30)*100%),0))&lt;70%,MIN((MAX((I30+J30)*100%-I58,0)),(I30+J30/2)*$AC58),MAX((I30+J30)*100%-I58,0)/J$62)</f>
        <v>0</v>
      </c>
      <c r="K58" s="483">
        <f t="shared" si="16"/>
        <v>0</v>
      </c>
      <c r="L58" s="484"/>
      <c r="M58" s="485">
        <f t="shared" si="11"/>
        <v>0</v>
      </c>
      <c r="N58" s="661">
        <f t="shared" si="17"/>
        <v>0</v>
      </c>
      <c r="O58" s="483">
        <f>IF((IFERROR(N58/((N30+O30)*100%),0))&lt;70%,MIN((MAX((N30+O30)*100%-N58,0)),(N30+O30/2)*$AC58),MAX((N30+O30)*100%-N58,0)/O$62)</f>
        <v>0</v>
      </c>
      <c r="P58" s="483">
        <f t="shared" si="19"/>
        <v>0</v>
      </c>
      <c r="Q58" s="484"/>
      <c r="R58" s="483">
        <f t="shared" si="20"/>
        <v>0</v>
      </c>
      <c r="S58" s="485">
        <f t="shared" si="21"/>
        <v>0</v>
      </c>
      <c r="T58" s="483">
        <f>IF((IFERROR(S58/((S30+T30)*100%),0))&lt;70%,MIN((MAX((S30+T30)*100%-S58,0)),(S30+T30/2)*$AC58),MAX((S30+T30)*100%-S58,0)/T$62)</f>
        <v>0</v>
      </c>
      <c r="U58" s="483">
        <f t="shared" si="23"/>
        <v>0</v>
      </c>
      <c r="V58" s="484"/>
      <c r="W58" s="485">
        <f t="shared" si="24"/>
        <v>0</v>
      </c>
      <c r="X58" s="661">
        <f t="shared" si="25"/>
        <v>0</v>
      </c>
      <c r="Y58" s="483">
        <f>IF((IFERROR(X58/((X30+Y30)*100%),0))&lt;70%,MIN((MAX((X30+Y30)*100%-X58,0)),(X30+Y30/2)*$AC58),MAX((X30+Y30)*100%-X58,0)/Y$62)</f>
        <v>0</v>
      </c>
      <c r="Z58" s="483">
        <f t="shared" si="27"/>
        <v>0</v>
      </c>
      <c r="AA58" s="660"/>
      <c r="AB58" s="9"/>
      <c r="AC58" s="931">
        <v>0.15</v>
      </c>
    </row>
    <row r="59" spans="2:29" x14ac:dyDescent="0.3">
      <c r="B59" s="494">
        <f t="shared" si="28"/>
        <v>16</v>
      </c>
      <c r="C59" s="499" t="s">
        <v>868</v>
      </c>
      <c r="D59" s="885">
        <v>0</v>
      </c>
      <c r="E59" s="483">
        <f>IF((IFERROR(D59/((D31+E31)*100%),0))&lt;70%,MIN((MAX((D31+E31)*100%-D59,0)),(D31+E31/2)*$AC59),MAX((D31+E31)*100%-D59,0)/E$62)</f>
        <v>0</v>
      </c>
      <c r="F59" s="483">
        <f t="shared" si="13"/>
        <v>0</v>
      </c>
      <c r="G59" s="484"/>
      <c r="H59" s="483">
        <f t="shared" si="29"/>
        <v>0</v>
      </c>
      <c r="I59" s="485">
        <f t="shared" si="14"/>
        <v>0</v>
      </c>
      <c r="J59" s="483">
        <f>IF((IFERROR(I59/((I31+J31)*100%),0))&lt;70%,MIN((MAX((I31+J31)*100%-I59,0)),(I31+J31/2)*$AC59),MAX((I31+J31)*100%-I59,0)/J$62)</f>
        <v>0</v>
      </c>
      <c r="K59" s="483">
        <f t="shared" si="16"/>
        <v>0</v>
      </c>
      <c r="L59" s="484"/>
      <c r="M59" s="485">
        <f t="shared" si="11"/>
        <v>0</v>
      </c>
      <c r="N59" s="661">
        <f t="shared" si="17"/>
        <v>0</v>
      </c>
      <c r="O59" s="483">
        <f>IF((IFERROR(N59/((N31+O31)*100%),0))&lt;70%,MIN((MAX((N31+O31)*100%-N59,0)),(N31+O31/2)*$AC59),MAX((N31+O31)*100%-N59,0)/O$62)</f>
        <v>0</v>
      </c>
      <c r="P59" s="483">
        <f t="shared" si="19"/>
        <v>0</v>
      </c>
      <c r="Q59" s="484"/>
      <c r="R59" s="483">
        <f t="shared" si="20"/>
        <v>0</v>
      </c>
      <c r="S59" s="485">
        <f t="shared" si="21"/>
        <v>0</v>
      </c>
      <c r="T59" s="483">
        <f>IF((IFERROR(S59/((S31+T31)*100%),0))&lt;70%,MIN((MAX((S31+T31)*100%-S59,0)),(S31+T31/2)*$AC59),MAX((S31+T31)*100%-S59,0)/T$62)</f>
        <v>0</v>
      </c>
      <c r="U59" s="483">
        <f t="shared" si="23"/>
        <v>0</v>
      </c>
      <c r="V59" s="484"/>
      <c r="W59" s="485">
        <f t="shared" si="24"/>
        <v>0</v>
      </c>
      <c r="X59" s="661">
        <f t="shared" si="25"/>
        <v>0</v>
      </c>
      <c r="Y59" s="483">
        <f>IF((IFERROR(X59/((X31+Y31)*100%),0))&lt;70%,MIN((MAX((X31+Y31)*100%-X59,0)),(X31+Y31/2)*$AC59),MAX((X31+Y31)*100%-X59,0)/Y$62)</f>
        <v>0</v>
      </c>
      <c r="Z59" s="483">
        <f t="shared" si="27"/>
        <v>0</v>
      </c>
      <c r="AA59" s="660"/>
      <c r="AB59" s="9"/>
      <c r="AC59" s="931">
        <v>0.15</v>
      </c>
    </row>
    <row r="60" spans="2:29" x14ac:dyDescent="0.3">
      <c r="B60" s="494">
        <f t="shared" si="28"/>
        <v>17</v>
      </c>
      <c r="C60" s="499" t="s">
        <v>878</v>
      </c>
      <c r="D60" s="889">
        <v>0</v>
      </c>
      <c r="E60" s="483">
        <f t="shared" si="12"/>
        <v>0</v>
      </c>
      <c r="F60" s="483">
        <f t="shared" si="13"/>
        <v>0</v>
      </c>
      <c r="G60" s="484"/>
      <c r="H60" s="483">
        <f t="shared" si="29"/>
        <v>0</v>
      </c>
      <c r="I60" s="485">
        <f t="shared" si="14"/>
        <v>0</v>
      </c>
      <c r="J60" s="483">
        <f t="shared" si="15"/>
        <v>0</v>
      </c>
      <c r="K60" s="483">
        <f t="shared" si="16"/>
        <v>0</v>
      </c>
      <c r="L60" s="484"/>
      <c r="M60" s="485">
        <f t="shared" si="11"/>
        <v>0</v>
      </c>
      <c r="N60" s="661">
        <f t="shared" si="17"/>
        <v>0</v>
      </c>
      <c r="O60" s="483">
        <f t="shared" si="18"/>
        <v>0</v>
      </c>
      <c r="P60" s="483">
        <f t="shared" si="19"/>
        <v>0</v>
      </c>
      <c r="Q60" s="484"/>
      <c r="R60" s="483">
        <f t="shared" si="20"/>
        <v>0</v>
      </c>
      <c r="S60" s="485">
        <f t="shared" si="21"/>
        <v>0</v>
      </c>
      <c r="T60" s="483">
        <f t="shared" si="22"/>
        <v>0</v>
      </c>
      <c r="U60" s="483">
        <f t="shared" si="23"/>
        <v>0</v>
      </c>
      <c r="V60" s="484"/>
      <c r="W60" s="485">
        <f t="shared" si="24"/>
        <v>0</v>
      </c>
      <c r="X60" s="661">
        <f t="shared" si="25"/>
        <v>0</v>
      </c>
      <c r="Y60" s="483">
        <f t="shared" si="26"/>
        <v>0</v>
      </c>
      <c r="Z60" s="483">
        <f t="shared" si="27"/>
        <v>0</v>
      </c>
      <c r="AA60" s="660"/>
      <c r="AB60" s="9"/>
      <c r="AC60" s="931">
        <v>3.3399999999999999E-2</v>
      </c>
    </row>
    <row r="61" spans="2:29" ht="16" x14ac:dyDescent="0.3">
      <c r="B61" s="84"/>
      <c r="C61" s="99" t="s">
        <v>271</v>
      </c>
      <c r="D61" s="99"/>
      <c r="E61" s="487">
        <f>SUM(E44:E60)</f>
        <v>4.7404666666666664E-2</v>
      </c>
      <c r="F61" s="487">
        <f t="shared" ref="F61:X61" si="30">SUM(F44:F60)</f>
        <v>0</v>
      </c>
      <c r="G61" s="487">
        <f t="shared" si="30"/>
        <v>0</v>
      </c>
      <c r="H61" s="487">
        <f t="shared" si="30"/>
        <v>4.7404666666666664E-2</v>
      </c>
      <c r="I61" s="487">
        <f t="shared" si="30"/>
        <v>4.7404666666666664E-2</v>
      </c>
      <c r="J61" s="487">
        <f>SUM(J44:J60)</f>
        <v>9.4809333333333329E-2</v>
      </c>
      <c r="K61" s="487">
        <f t="shared" si="30"/>
        <v>0</v>
      </c>
      <c r="L61" s="487">
        <f t="shared" si="30"/>
        <v>0</v>
      </c>
      <c r="M61" s="487">
        <f t="shared" si="30"/>
        <v>0.14221400000000001</v>
      </c>
      <c r="N61" s="487">
        <f t="shared" si="30"/>
        <v>0.14221400000000001</v>
      </c>
      <c r="O61" s="487">
        <f>SUM(O44:O60)</f>
        <v>0.11590933333333334</v>
      </c>
      <c r="P61" s="487">
        <f t="shared" ref="P61" si="31">SUM(P44:P60)</f>
        <v>0</v>
      </c>
      <c r="Q61" s="487">
        <f t="shared" si="30"/>
        <v>0</v>
      </c>
      <c r="R61" s="487">
        <f t="shared" si="30"/>
        <v>0.25812333333333337</v>
      </c>
      <c r="S61" s="487">
        <f t="shared" si="30"/>
        <v>0.25812333333333337</v>
      </c>
      <c r="T61" s="487">
        <f>SUM(T44:T60)</f>
        <v>0.37135999999999997</v>
      </c>
      <c r="U61" s="487">
        <f t="shared" ref="U61" si="32">SUM(U44:U60)</f>
        <v>0</v>
      </c>
      <c r="V61" s="487">
        <f t="shared" si="30"/>
        <v>0</v>
      </c>
      <c r="W61" s="487">
        <f t="shared" si="30"/>
        <v>0.62948333333333339</v>
      </c>
      <c r="X61" s="487">
        <f t="shared" si="30"/>
        <v>0.62948333333333339</v>
      </c>
      <c r="Y61" s="84"/>
      <c r="Z61" s="84"/>
      <c r="AA61" s="664"/>
      <c r="AB61" s="84"/>
      <c r="AC61" s="931">
        <v>0</v>
      </c>
    </row>
    <row r="62" spans="2:29" ht="16" x14ac:dyDescent="0.3">
      <c r="B62" s="302"/>
      <c r="C62" s="304"/>
      <c r="D62" s="304"/>
      <c r="E62" s="668">
        <f>'F5'!T86</f>
        <v>5</v>
      </c>
      <c r="F62" s="304"/>
      <c r="G62" s="304"/>
      <c r="H62" s="304"/>
      <c r="J62" s="668">
        <f>E62-1</f>
        <v>4</v>
      </c>
      <c r="K62" s="302"/>
      <c r="L62" s="302"/>
      <c r="M62" s="302"/>
      <c r="O62" s="668">
        <f>J62-1</f>
        <v>3</v>
      </c>
      <c r="P62" s="302"/>
      <c r="Q62" s="302"/>
      <c r="R62" s="302"/>
      <c r="T62" s="668">
        <f>O62-1</f>
        <v>2</v>
      </c>
      <c r="U62" s="669"/>
      <c r="V62" s="669"/>
      <c r="X62" s="302"/>
      <c r="Y62" s="668">
        <f>T62-1</f>
        <v>1</v>
      </c>
      <c r="Z62" s="302"/>
      <c r="AA62" s="302"/>
      <c r="AB62" s="302"/>
    </row>
    <row r="64" spans="2:29" x14ac:dyDescent="0.3">
      <c r="B64" s="651" t="s">
        <v>344</v>
      </c>
    </row>
    <row r="65" spans="2:28" ht="15" customHeight="1" x14ac:dyDescent="0.3">
      <c r="B65" s="302"/>
      <c r="C65" s="304"/>
      <c r="D65" s="304"/>
      <c r="E65" s="304"/>
      <c r="F65" s="304"/>
      <c r="G65" s="304"/>
      <c r="H65" s="304"/>
      <c r="I65" s="304"/>
      <c r="J65" s="304"/>
      <c r="K65" s="304"/>
      <c r="L65" s="304"/>
      <c r="M65" s="304"/>
      <c r="N65" s="302"/>
      <c r="O65" s="302"/>
      <c r="P65" s="302"/>
      <c r="Q65" s="302"/>
      <c r="R65" s="302"/>
      <c r="S65" s="302"/>
      <c r="T65" s="302"/>
      <c r="U65" s="302"/>
      <c r="V65" s="302"/>
      <c r="W65" s="302"/>
      <c r="X65" s="302"/>
      <c r="Y65" s="302"/>
      <c r="Z65" s="302"/>
      <c r="AA65" s="302"/>
      <c r="AB65" s="297" t="s">
        <v>10</v>
      </c>
    </row>
    <row r="66" spans="2:28" x14ac:dyDescent="0.3">
      <c r="B66" s="1301" t="s">
        <v>343</v>
      </c>
      <c r="C66" s="1301" t="s">
        <v>37</v>
      </c>
      <c r="D66" s="1424" t="s">
        <v>934</v>
      </c>
      <c r="E66" s="1425"/>
      <c r="F66" s="1425"/>
      <c r="G66" s="1425"/>
      <c r="H66" s="1426"/>
      <c r="I66" s="1408" t="s">
        <v>935</v>
      </c>
      <c r="J66" s="1408"/>
      <c r="K66" s="1408"/>
      <c r="L66" s="1408"/>
      <c r="M66" s="1408"/>
      <c r="N66" s="1408" t="s">
        <v>939</v>
      </c>
      <c r="O66" s="1408"/>
      <c r="P66" s="1408"/>
      <c r="Q66" s="1408"/>
      <c r="R66" s="1408"/>
      <c r="S66" s="1408" t="s">
        <v>936</v>
      </c>
      <c r="T66" s="1408"/>
      <c r="U66" s="1408"/>
      <c r="V66" s="1408"/>
      <c r="W66" s="1408"/>
      <c r="X66" s="1408" t="s">
        <v>938</v>
      </c>
      <c r="Y66" s="1408"/>
      <c r="Z66" s="1408"/>
      <c r="AA66" s="1408"/>
      <c r="AB66" s="1408"/>
    </row>
    <row r="67" spans="2:28" x14ac:dyDescent="0.3">
      <c r="B67" s="1301"/>
      <c r="C67" s="1301"/>
      <c r="D67" s="1411" t="s">
        <v>21</v>
      </c>
      <c r="E67" s="1412"/>
      <c r="F67" s="1412"/>
      <c r="G67" s="1412"/>
      <c r="H67" s="1412"/>
      <c r="I67" s="1417" t="s">
        <v>21</v>
      </c>
      <c r="J67" s="1418"/>
      <c r="K67" s="1418"/>
      <c r="L67" s="1418"/>
      <c r="M67" s="1419"/>
      <c r="N67" s="1411" t="s">
        <v>21</v>
      </c>
      <c r="O67" s="1412"/>
      <c r="P67" s="1412"/>
      <c r="Q67" s="1412"/>
      <c r="R67" s="1412"/>
      <c r="S67" s="1411" t="s">
        <v>21</v>
      </c>
      <c r="T67" s="1412"/>
      <c r="U67" s="1412"/>
      <c r="V67" s="1412"/>
      <c r="W67" s="1412"/>
      <c r="X67" s="1411" t="s">
        <v>21</v>
      </c>
      <c r="Y67" s="1412"/>
      <c r="Z67" s="1412"/>
      <c r="AA67" s="1412"/>
      <c r="AB67" s="1412"/>
    </row>
    <row r="68" spans="2:28" ht="42" x14ac:dyDescent="0.3">
      <c r="B68" s="1301"/>
      <c r="C68" s="1301"/>
      <c r="D68" s="652" t="s">
        <v>267</v>
      </c>
      <c r="E68" s="652" t="s">
        <v>268</v>
      </c>
      <c r="F68" s="303" t="s">
        <v>274</v>
      </c>
      <c r="G68" s="650" t="s">
        <v>601</v>
      </c>
      <c r="H68" s="652" t="s">
        <v>270</v>
      </c>
      <c r="I68" s="652" t="s">
        <v>267</v>
      </c>
      <c r="J68" s="652" t="s">
        <v>268</v>
      </c>
      <c r="K68" s="303" t="s">
        <v>274</v>
      </c>
      <c r="L68" s="650" t="s">
        <v>601</v>
      </c>
      <c r="M68" s="652" t="s">
        <v>270</v>
      </c>
      <c r="N68" s="652" t="s">
        <v>267</v>
      </c>
      <c r="O68" s="652" t="s">
        <v>268</v>
      </c>
      <c r="P68" s="303" t="s">
        <v>274</v>
      </c>
      <c r="Q68" s="650" t="s">
        <v>601</v>
      </c>
      <c r="R68" s="652" t="s">
        <v>270</v>
      </c>
      <c r="S68" s="652" t="s">
        <v>267</v>
      </c>
      <c r="T68" s="652" t="s">
        <v>268</v>
      </c>
      <c r="U68" s="303" t="s">
        <v>274</v>
      </c>
      <c r="V68" s="650" t="s">
        <v>601</v>
      </c>
      <c r="W68" s="652" t="s">
        <v>270</v>
      </c>
      <c r="X68" s="652" t="s">
        <v>267</v>
      </c>
      <c r="Y68" s="652" t="s">
        <v>268</v>
      </c>
      <c r="Z68" s="303" t="s">
        <v>274</v>
      </c>
      <c r="AA68" s="650" t="s">
        <v>601</v>
      </c>
      <c r="AB68" s="652" t="s">
        <v>270</v>
      </c>
    </row>
    <row r="69" spans="2:28" x14ac:dyDescent="0.3">
      <c r="B69" s="298"/>
      <c r="C69" s="298"/>
      <c r="D69" s="298" t="s">
        <v>81</v>
      </c>
      <c r="E69" s="298" t="s">
        <v>82</v>
      </c>
      <c r="F69" s="298" t="s">
        <v>472</v>
      </c>
      <c r="G69" s="298" t="s">
        <v>397</v>
      </c>
      <c r="H69" s="298" t="s">
        <v>602</v>
      </c>
      <c r="I69" s="298" t="s">
        <v>414</v>
      </c>
      <c r="J69" s="298" t="s">
        <v>522</v>
      </c>
      <c r="K69" s="298" t="s">
        <v>415</v>
      </c>
      <c r="L69" s="298" t="s">
        <v>416</v>
      </c>
      <c r="M69" s="298" t="s">
        <v>669</v>
      </c>
      <c r="N69" s="298" t="s">
        <v>603</v>
      </c>
      <c r="O69" s="298" t="s">
        <v>670</v>
      </c>
      <c r="P69" s="298" t="s">
        <v>604</v>
      </c>
      <c r="Q69" s="298" t="s">
        <v>605</v>
      </c>
      <c r="R69" s="298" t="s">
        <v>671</v>
      </c>
      <c r="S69" s="298" t="s">
        <v>606</v>
      </c>
      <c r="T69" s="298" t="s">
        <v>607</v>
      </c>
      <c r="U69" s="298" t="s">
        <v>672</v>
      </c>
      <c r="V69" s="298" t="s">
        <v>608</v>
      </c>
      <c r="W69" s="298" t="s">
        <v>994</v>
      </c>
      <c r="X69" s="298" t="s">
        <v>609</v>
      </c>
      <c r="Y69" s="298" t="s">
        <v>610</v>
      </c>
      <c r="Z69" s="298" t="s">
        <v>611</v>
      </c>
      <c r="AA69" s="298" t="s">
        <v>673</v>
      </c>
      <c r="AB69" s="298" t="s">
        <v>995</v>
      </c>
    </row>
    <row r="70" spans="2:28" x14ac:dyDescent="0.3">
      <c r="B70" s="494">
        <v>1</v>
      </c>
      <c r="C70" s="499" t="s">
        <v>861</v>
      </c>
      <c r="D70" s="299">
        <f>D16-D44</f>
        <v>0</v>
      </c>
      <c r="E70" s="299">
        <f t="shared" ref="E70:F70" si="33">E16-E44</f>
        <v>0</v>
      </c>
      <c r="F70" s="299">
        <f t="shared" si="33"/>
        <v>0</v>
      </c>
      <c r="G70" s="299"/>
      <c r="H70" s="483">
        <f t="shared" ref="H70:H86" si="34">D70+E70-F70-G70</f>
        <v>0</v>
      </c>
      <c r="I70" s="299">
        <f>I16-I44</f>
        <v>0</v>
      </c>
      <c r="J70" s="299">
        <f t="shared" ref="J70:K70" si="35">J16-J44</f>
        <v>0</v>
      </c>
      <c r="K70" s="299">
        <f t="shared" si="35"/>
        <v>0</v>
      </c>
      <c r="L70" s="299"/>
      <c r="M70" s="483">
        <f t="shared" ref="M70:M86" si="36">I70+J70-K70-L70</f>
        <v>0</v>
      </c>
      <c r="N70" s="299">
        <f>N16-N44</f>
        <v>0</v>
      </c>
      <c r="O70" s="299">
        <f t="shared" ref="O70:P70" si="37">O16-O44</f>
        <v>0</v>
      </c>
      <c r="P70" s="299">
        <f t="shared" si="37"/>
        <v>0</v>
      </c>
      <c r="Q70" s="299"/>
      <c r="R70" s="483">
        <f t="shared" ref="R70:R86" si="38">N70+O70-P70-Q70</f>
        <v>0</v>
      </c>
      <c r="S70" s="299">
        <f>S16-S44</f>
        <v>0</v>
      </c>
      <c r="T70" s="299">
        <f t="shared" ref="T70:U70" si="39">T16-T44</f>
        <v>0</v>
      </c>
      <c r="U70" s="299">
        <f t="shared" si="39"/>
        <v>0</v>
      </c>
      <c r="V70" s="299"/>
      <c r="W70" s="483">
        <f t="shared" ref="W70:W86" si="40">S70+T70-U70-V70</f>
        <v>0</v>
      </c>
      <c r="X70" s="299">
        <f>X16-X44</f>
        <v>0</v>
      </c>
      <c r="Y70" s="299">
        <f t="shared" ref="Y70:Z70" si="41">Y16-Y44</f>
        <v>0</v>
      </c>
      <c r="Z70" s="299">
        <f t="shared" si="41"/>
        <v>0</v>
      </c>
      <c r="AA70" s="299"/>
      <c r="AB70" s="483">
        <f t="shared" ref="AB70:AB86" si="42">X70+Y70-Z70-AA70</f>
        <v>0</v>
      </c>
    </row>
    <row r="71" spans="2:28" x14ac:dyDescent="0.3">
      <c r="B71" s="494">
        <f>B70+1</f>
        <v>2</v>
      </c>
      <c r="C71" s="499" t="s">
        <v>255</v>
      </c>
      <c r="D71" s="299">
        <f t="shared" ref="D71:F86" si="43">D17-D45</f>
        <v>0</v>
      </c>
      <c r="E71" s="299">
        <f t="shared" si="43"/>
        <v>0</v>
      </c>
      <c r="F71" s="299">
        <f t="shared" si="43"/>
        <v>0</v>
      </c>
      <c r="G71" s="299"/>
      <c r="H71" s="483">
        <f t="shared" si="34"/>
        <v>0</v>
      </c>
      <c r="I71" s="299">
        <f t="shared" ref="I71:K86" si="44">I17-I45</f>
        <v>0</v>
      </c>
      <c r="J71" s="299">
        <f t="shared" si="44"/>
        <v>0</v>
      </c>
      <c r="K71" s="299">
        <f t="shared" si="44"/>
        <v>0</v>
      </c>
      <c r="L71" s="299"/>
      <c r="M71" s="483">
        <f t="shared" si="36"/>
        <v>0</v>
      </c>
      <c r="N71" s="299">
        <f t="shared" ref="N71:P86" si="45">N17-N45</f>
        <v>0</v>
      </c>
      <c r="O71" s="299">
        <f t="shared" si="45"/>
        <v>0</v>
      </c>
      <c r="P71" s="299">
        <f t="shared" si="45"/>
        <v>0</v>
      </c>
      <c r="Q71" s="299"/>
      <c r="R71" s="483">
        <f t="shared" si="38"/>
        <v>0</v>
      </c>
      <c r="S71" s="299">
        <f t="shared" ref="S71:U86" si="46">S17-S45</f>
        <v>0</v>
      </c>
      <c r="T71" s="299">
        <f t="shared" si="46"/>
        <v>0</v>
      </c>
      <c r="U71" s="299">
        <f t="shared" si="46"/>
        <v>0</v>
      </c>
      <c r="V71" s="299"/>
      <c r="W71" s="483">
        <f t="shared" si="40"/>
        <v>0</v>
      </c>
      <c r="X71" s="299">
        <f t="shared" ref="X71:Z86" si="47">X17-X45</f>
        <v>0</v>
      </c>
      <c r="Y71" s="299">
        <f t="shared" si="47"/>
        <v>0</v>
      </c>
      <c r="Z71" s="299">
        <f t="shared" si="47"/>
        <v>0</v>
      </c>
      <c r="AA71" s="299"/>
      <c r="AB71" s="483">
        <f t="shared" si="42"/>
        <v>0</v>
      </c>
    </row>
    <row r="72" spans="2:28" x14ac:dyDescent="0.3">
      <c r="B72" s="494">
        <f t="shared" ref="B72:B86" si="48">B71+1</f>
        <v>3</v>
      </c>
      <c r="C72" s="499" t="s">
        <v>862</v>
      </c>
      <c r="D72" s="299">
        <f t="shared" si="43"/>
        <v>0</v>
      </c>
      <c r="E72" s="299">
        <f t="shared" si="43"/>
        <v>0</v>
      </c>
      <c r="F72" s="299">
        <f t="shared" si="43"/>
        <v>0</v>
      </c>
      <c r="G72" s="299"/>
      <c r="H72" s="483">
        <f t="shared" si="34"/>
        <v>0</v>
      </c>
      <c r="I72" s="299">
        <f t="shared" si="44"/>
        <v>0</v>
      </c>
      <c r="J72" s="299">
        <f t="shared" si="44"/>
        <v>0</v>
      </c>
      <c r="K72" s="299">
        <f t="shared" si="44"/>
        <v>0</v>
      </c>
      <c r="L72" s="299"/>
      <c r="M72" s="483">
        <f t="shared" si="36"/>
        <v>0</v>
      </c>
      <c r="N72" s="299">
        <f t="shared" si="45"/>
        <v>0</v>
      </c>
      <c r="O72" s="299">
        <f t="shared" si="45"/>
        <v>0</v>
      </c>
      <c r="P72" s="299">
        <f t="shared" si="45"/>
        <v>0</v>
      </c>
      <c r="Q72" s="299"/>
      <c r="R72" s="483">
        <f t="shared" si="38"/>
        <v>0</v>
      </c>
      <c r="S72" s="299">
        <f t="shared" si="46"/>
        <v>0</v>
      </c>
      <c r="T72" s="299">
        <f t="shared" si="46"/>
        <v>0</v>
      </c>
      <c r="U72" s="299">
        <f t="shared" si="46"/>
        <v>0</v>
      </c>
      <c r="V72" s="299"/>
      <c r="W72" s="483">
        <f t="shared" si="40"/>
        <v>0</v>
      </c>
      <c r="X72" s="299">
        <f t="shared" si="47"/>
        <v>0</v>
      </c>
      <c r="Y72" s="299">
        <f t="shared" si="47"/>
        <v>0</v>
      </c>
      <c r="Z72" s="299">
        <f t="shared" si="47"/>
        <v>0</v>
      </c>
      <c r="AA72" s="299"/>
      <c r="AB72" s="483">
        <f t="shared" si="42"/>
        <v>0</v>
      </c>
    </row>
    <row r="73" spans="2:28" x14ac:dyDescent="0.3">
      <c r="B73" s="494">
        <f t="shared" si="48"/>
        <v>4</v>
      </c>
      <c r="C73" s="499" t="s">
        <v>863</v>
      </c>
      <c r="D73" s="299">
        <f t="shared" si="43"/>
        <v>0</v>
      </c>
      <c r="E73" s="299">
        <f t="shared" si="43"/>
        <v>0</v>
      </c>
      <c r="F73" s="299">
        <f t="shared" si="43"/>
        <v>0</v>
      </c>
      <c r="G73" s="299"/>
      <c r="H73" s="483">
        <f t="shared" si="34"/>
        <v>0</v>
      </c>
      <c r="I73" s="299">
        <f t="shared" si="44"/>
        <v>0</v>
      </c>
      <c r="J73" s="299">
        <f t="shared" si="44"/>
        <v>0</v>
      </c>
      <c r="K73" s="299">
        <f t="shared" si="44"/>
        <v>0</v>
      </c>
      <c r="L73" s="299"/>
      <c r="M73" s="483">
        <f t="shared" si="36"/>
        <v>0</v>
      </c>
      <c r="N73" s="299">
        <f t="shared" si="45"/>
        <v>0</v>
      </c>
      <c r="O73" s="299">
        <f t="shared" si="45"/>
        <v>0</v>
      </c>
      <c r="P73" s="299">
        <f t="shared" si="45"/>
        <v>0</v>
      </c>
      <c r="Q73" s="299"/>
      <c r="R73" s="483">
        <f t="shared" si="38"/>
        <v>0</v>
      </c>
      <c r="S73" s="299">
        <f t="shared" si="46"/>
        <v>0</v>
      </c>
      <c r="T73" s="299">
        <f t="shared" si="46"/>
        <v>0</v>
      </c>
      <c r="U73" s="299">
        <f t="shared" si="46"/>
        <v>0</v>
      </c>
      <c r="V73" s="299"/>
      <c r="W73" s="483">
        <f t="shared" si="40"/>
        <v>0</v>
      </c>
      <c r="X73" s="299">
        <f t="shared" si="47"/>
        <v>0</v>
      </c>
      <c r="Y73" s="299">
        <f t="shared" si="47"/>
        <v>0</v>
      </c>
      <c r="Z73" s="299">
        <f t="shared" si="47"/>
        <v>0</v>
      </c>
      <c r="AA73" s="299"/>
      <c r="AB73" s="483">
        <f t="shared" si="42"/>
        <v>0</v>
      </c>
    </row>
    <row r="74" spans="2:28" x14ac:dyDescent="0.3">
      <c r="B74" s="494">
        <f t="shared" si="48"/>
        <v>5</v>
      </c>
      <c r="C74" s="499" t="s">
        <v>864</v>
      </c>
      <c r="D74" s="299">
        <f t="shared" si="43"/>
        <v>0</v>
      </c>
      <c r="E74" s="299">
        <f t="shared" si="43"/>
        <v>0</v>
      </c>
      <c r="F74" s="299">
        <f t="shared" si="43"/>
        <v>0</v>
      </c>
      <c r="G74" s="299"/>
      <c r="H74" s="483">
        <f t="shared" si="34"/>
        <v>0</v>
      </c>
      <c r="I74" s="299">
        <f t="shared" si="44"/>
        <v>0</v>
      </c>
      <c r="J74" s="299">
        <f t="shared" si="44"/>
        <v>0</v>
      </c>
      <c r="K74" s="299">
        <f t="shared" si="44"/>
        <v>0</v>
      </c>
      <c r="L74" s="299"/>
      <c r="M74" s="483">
        <f t="shared" si="36"/>
        <v>0</v>
      </c>
      <c r="N74" s="299">
        <f t="shared" si="45"/>
        <v>0</v>
      </c>
      <c r="O74" s="299">
        <f t="shared" si="45"/>
        <v>0</v>
      </c>
      <c r="P74" s="299">
        <f t="shared" si="45"/>
        <v>0</v>
      </c>
      <c r="Q74" s="299"/>
      <c r="R74" s="483">
        <f t="shared" si="38"/>
        <v>0</v>
      </c>
      <c r="S74" s="299">
        <f t="shared" si="46"/>
        <v>0</v>
      </c>
      <c r="T74" s="299">
        <f t="shared" si="46"/>
        <v>0</v>
      </c>
      <c r="U74" s="299">
        <f t="shared" si="46"/>
        <v>0</v>
      </c>
      <c r="V74" s="299"/>
      <c r="W74" s="483">
        <f t="shared" si="40"/>
        <v>0</v>
      </c>
      <c r="X74" s="299">
        <f t="shared" si="47"/>
        <v>0</v>
      </c>
      <c r="Y74" s="299">
        <f t="shared" si="47"/>
        <v>0</v>
      </c>
      <c r="Z74" s="299">
        <f t="shared" si="47"/>
        <v>0</v>
      </c>
      <c r="AA74" s="299"/>
      <c r="AB74" s="483">
        <f t="shared" si="42"/>
        <v>0</v>
      </c>
    </row>
    <row r="75" spans="2:28" x14ac:dyDescent="0.3">
      <c r="B75" s="494">
        <f t="shared" si="48"/>
        <v>6</v>
      </c>
      <c r="C75" s="499" t="s">
        <v>254</v>
      </c>
      <c r="D75" s="299">
        <f t="shared" si="43"/>
        <v>0</v>
      </c>
      <c r="E75" s="299">
        <f t="shared" si="43"/>
        <v>2.1992620000000001</v>
      </c>
      <c r="F75" s="299">
        <f t="shared" si="43"/>
        <v>0</v>
      </c>
      <c r="G75" s="299"/>
      <c r="H75" s="483">
        <f t="shared" si="34"/>
        <v>2.1992620000000001</v>
      </c>
      <c r="I75" s="299">
        <f t="shared" si="44"/>
        <v>2.1992620000000001</v>
      </c>
      <c r="J75" s="299">
        <f t="shared" si="44"/>
        <v>-9.4809333333333329E-2</v>
      </c>
      <c r="K75" s="299">
        <f t="shared" si="44"/>
        <v>0</v>
      </c>
      <c r="L75" s="299"/>
      <c r="M75" s="483">
        <f t="shared" si="36"/>
        <v>2.1044526666666665</v>
      </c>
      <c r="N75" s="299">
        <f t="shared" si="45"/>
        <v>2.1044526666666665</v>
      </c>
      <c r="O75" s="299">
        <f t="shared" si="45"/>
        <v>0.88409066666666669</v>
      </c>
      <c r="P75" s="299">
        <f t="shared" si="45"/>
        <v>0</v>
      </c>
      <c r="Q75" s="299"/>
      <c r="R75" s="483">
        <f t="shared" si="38"/>
        <v>2.9885433333333333</v>
      </c>
      <c r="S75" s="299">
        <f t="shared" si="46"/>
        <v>2.9885433333333333</v>
      </c>
      <c r="T75" s="299">
        <f t="shared" si="46"/>
        <v>10.735306666666666</v>
      </c>
      <c r="U75" s="299">
        <f t="shared" si="46"/>
        <v>0</v>
      </c>
      <c r="V75" s="299"/>
      <c r="W75" s="483">
        <f t="shared" si="40"/>
        <v>13.723849999999999</v>
      </c>
      <c r="X75" s="299">
        <f t="shared" si="47"/>
        <v>13.723849999999999</v>
      </c>
      <c r="Y75" s="299">
        <f t="shared" si="47"/>
        <v>-0.60571066666666662</v>
      </c>
      <c r="Z75" s="299">
        <f t="shared" si="47"/>
        <v>0</v>
      </c>
      <c r="AA75" s="299"/>
      <c r="AB75" s="483">
        <f t="shared" si="42"/>
        <v>13.118139333333332</v>
      </c>
    </row>
    <row r="76" spans="2:28" x14ac:dyDescent="0.3">
      <c r="B76" s="494">
        <f t="shared" si="48"/>
        <v>7</v>
      </c>
      <c r="C76" s="499" t="s">
        <v>865</v>
      </c>
      <c r="D76" s="299">
        <f t="shared" si="43"/>
        <v>0</v>
      </c>
      <c r="E76" s="299">
        <f t="shared" si="43"/>
        <v>0</v>
      </c>
      <c r="F76" s="299">
        <f t="shared" si="43"/>
        <v>0</v>
      </c>
      <c r="G76" s="299"/>
      <c r="H76" s="483">
        <f t="shared" si="34"/>
        <v>0</v>
      </c>
      <c r="I76" s="299">
        <f t="shared" si="44"/>
        <v>0</v>
      </c>
      <c r="J76" s="299">
        <f t="shared" si="44"/>
        <v>0</v>
      </c>
      <c r="K76" s="299">
        <f t="shared" si="44"/>
        <v>0</v>
      </c>
      <c r="L76" s="299"/>
      <c r="M76" s="483">
        <f t="shared" si="36"/>
        <v>0</v>
      </c>
      <c r="N76" s="299">
        <f t="shared" si="45"/>
        <v>0</v>
      </c>
      <c r="O76" s="299">
        <f t="shared" si="45"/>
        <v>0</v>
      </c>
      <c r="P76" s="299">
        <f t="shared" si="45"/>
        <v>0</v>
      </c>
      <c r="Q76" s="299"/>
      <c r="R76" s="483">
        <f t="shared" si="38"/>
        <v>0</v>
      </c>
      <c r="S76" s="299">
        <f t="shared" si="46"/>
        <v>0</v>
      </c>
      <c r="T76" s="299">
        <f t="shared" si="46"/>
        <v>0</v>
      </c>
      <c r="U76" s="299">
        <f t="shared" si="46"/>
        <v>0</v>
      </c>
      <c r="V76" s="299"/>
      <c r="W76" s="483">
        <f t="shared" si="40"/>
        <v>0</v>
      </c>
      <c r="X76" s="299">
        <f t="shared" si="47"/>
        <v>0</v>
      </c>
      <c r="Y76" s="299">
        <f t="shared" si="47"/>
        <v>0</v>
      </c>
      <c r="Z76" s="299">
        <f t="shared" si="47"/>
        <v>0</v>
      </c>
      <c r="AA76" s="299"/>
      <c r="AB76" s="483">
        <f t="shared" si="42"/>
        <v>0</v>
      </c>
    </row>
    <row r="77" spans="2:28" x14ac:dyDescent="0.3">
      <c r="B77" s="494">
        <f t="shared" si="48"/>
        <v>8</v>
      </c>
      <c r="C77" s="499" t="s">
        <v>866</v>
      </c>
      <c r="D77" s="299">
        <f t="shared" si="43"/>
        <v>0</v>
      </c>
      <c r="E77" s="299">
        <f t="shared" si="43"/>
        <v>0</v>
      </c>
      <c r="F77" s="299">
        <f t="shared" si="43"/>
        <v>0</v>
      </c>
      <c r="G77" s="299"/>
      <c r="H77" s="483">
        <f t="shared" si="34"/>
        <v>0</v>
      </c>
      <c r="I77" s="299">
        <f t="shared" si="44"/>
        <v>0</v>
      </c>
      <c r="J77" s="299">
        <f t="shared" si="44"/>
        <v>0</v>
      </c>
      <c r="K77" s="299">
        <f t="shared" si="44"/>
        <v>0</v>
      </c>
      <c r="L77" s="299"/>
      <c r="M77" s="483">
        <f t="shared" si="36"/>
        <v>0</v>
      </c>
      <c r="N77" s="299">
        <f t="shared" si="45"/>
        <v>0</v>
      </c>
      <c r="O77" s="299">
        <f t="shared" si="45"/>
        <v>0</v>
      </c>
      <c r="P77" s="299">
        <f t="shared" si="45"/>
        <v>0</v>
      </c>
      <c r="Q77" s="299"/>
      <c r="R77" s="483">
        <f t="shared" si="38"/>
        <v>0</v>
      </c>
      <c r="S77" s="299">
        <f t="shared" si="46"/>
        <v>0</v>
      </c>
      <c r="T77" s="299">
        <f t="shared" si="46"/>
        <v>0</v>
      </c>
      <c r="U77" s="299">
        <f t="shared" si="46"/>
        <v>0</v>
      </c>
      <c r="V77" s="299"/>
      <c r="W77" s="483">
        <f t="shared" si="40"/>
        <v>0</v>
      </c>
      <c r="X77" s="299">
        <f t="shared" si="47"/>
        <v>0</v>
      </c>
      <c r="Y77" s="299">
        <f t="shared" si="47"/>
        <v>0</v>
      </c>
      <c r="Z77" s="299">
        <f t="shared" si="47"/>
        <v>0</v>
      </c>
      <c r="AA77" s="299"/>
      <c r="AB77" s="483">
        <f t="shared" si="42"/>
        <v>0</v>
      </c>
    </row>
    <row r="78" spans="2:28" x14ac:dyDescent="0.3">
      <c r="B78" s="494">
        <f t="shared" si="48"/>
        <v>9</v>
      </c>
      <c r="C78" s="499" t="s">
        <v>867</v>
      </c>
      <c r="D78" s="299">
        <f t="shared" si="43"/>
        <v>0</v>
      </c>
      <c r="E78" s="299">
        <f t="shared" si="43"/>
        <v>0</v>
      </c>
      <c r="F78" s="299">
        <f t="shared" si="43"/>
        <v>0</v>
      </c>
      <c r="G78" s="299"/>
      <c r="H78" s="483">
        <f t="shared" si="34"/>
        <v>0</v>
      </c>
      <c r="I78" s="299">
        <f t="shared" si="44"/>
        <v>0</v>
      </c>
      <c r="J78" s="299">
        <f t="shared" si="44"/>
        <v>0</v>
      </c>
      <c r="K78" s="299">
        <f t="shared" si="44"/>
        <v>0</v>
      </c>
      <c r="L78" s="299"/>
      <c r="M78" s="483">
        <f t="shared" si="36"/>
        <v>0</v>
      </c>
      <c r="N78" s="299">
        <f t="shared" si="45"/>
        <v>0</v>
      </c>
      <c r="O78" s="299">
        <f t="shared" si="45"/>
        <v>0</v>
      </c>
      <c r="P78" s="299">
        <f t="shared" si="45"/>
        <v>0</v>
      </c>
      <c r="Q78" s="299"/>
      <c r="R78" s="483">
        <f t="shared" si="38"/>
        <v>0</v>
      </c>
      <c r="S78" s="299">
        <f t="shared" si="46"/>
        <v>0</v>
      </c>
      <c r="T78" s="299">
        <f t="shared" si="46"/>
        <v>0</v>
      </c>
      <c r="U78" s="299">
        <f t="shared" si="46"/>
        <v>0</v>
      </c>
      <c r="V78" s="299"/>
      <c r="W78" s="483">
        <f t="shared" si="40"/>
        <v>0</v>
      </c>
      <c r="X78" s="299">
        <f t="shared" si="47"/>
        <v>0</v>
      </c>
      <c r="Y78" s="299">
        <f t="shared" si="47"/>
        <v>0</v>
      </c>
      <c r="Z78" s="299">
        <f t="shared" si="47"/>
        <v>0</v>
      </c>
      <c r="AA78" s="299"/>
      <c r="AB78" s="483">
        <f t="shared" si="42"/>
        <v>0</v>
      </c>
    </row>
    <row r="79" spans="2:28" x14ac:dyDescent="0.3">
      <c r="B79" s="494">
        <f t="shared" si="48"/>
        <v>10</v>
      </c>
      <c r="C79" s="499" t="s">
        <v>258</v>
      </c>
      <c r="D79" s="299">
        <f t="shared" si="43"/>
        <v>0</v>
      </c>
      <c r="E79" s="299">
        <f t="shared" si="43"/>
        <v>0</v>
      </c>
      <c r="F79" s="299">
        <f t="shared" si="43"/>
        <v>0</v>
      </c>
      <c r="G79" s="299"/>
      <c r="H79" s="483">
        <f t="shared" si="34"/>
        <v>0</v>
      </c>
      <c r="I79" s="299">
        <f t="shared" si="44"/>
        <v>0</v>
      </c>
      <c r="J79" s="299">
        <f t="shared" si="44"/>
        <v>0</v>
      </c>
      <c r="K79" s="299">
        <f t="shared" si="44"/>
        <v>0</v>
      </c>
      <c r="L79" s="299"/>
      <c r="M79" s="483">
        <f t="shared" si="36"/>
        <v>0</v>
      </c>
      <c r="N79" s="299">
        <f t="shared" si="45"/>
        <v>0</v>
      </c>
      <c r="O79" s="299">
        <f t="shared" si="45"/>
        <v>0</v>
      </c>
      <c r="P79" s="299">
        <f t="shared" si="45"/>
        <v>0</v>
      </c>
      <c r="Q79" s="299"/>
      <c r="R79" s="483">
        <f t="shared" si="38"/>
        <v>0</v>
      </c>
      <c r="S79" s="299">
        <f t="shared" si="46"/>
        <v>0</v>
      </c>
      <c r="T79" s="299">
        <f t="shared" si="46"/>
        <v>0</v>
      </c>
      <c r="U79" s="299">
        <f t="shared" si="46"/>
        <v>0</v>
      </c>
      <c r="V79" s="299"/>
      <c r="W79" s="483">
        <f t="shared" si="40"/>
        <v>0</v>
      </c>
      <c r="X79" s="299">
        <f t="shared" si="47"/>
        <v>0</v>
      </c>
      <c r="Y79" s="299">
        <f t="shared" si="47"/>
        <v>0</v>
      </c>
      <c r="Z79" s="299">
        <f t="shared" si="47"/>
        <v>0</v>
      </c>
      <c r="AA79" s="299"/>
      <c r="AB79" s="483">
        <f t="shared" si="42"/>
        <v>0</v>
      </c>
    </row>
    <row r="80" spans="2:28" x14ac:dyDescent="0.3">
      <c r="B80" s="494">
        <f t="shared" si="48"/>
        <v>11</v>
      </c>
      <c r="C80" s="499" t="s">
        <v>259</v>
      </c>
      <c r="D80" s="299">
        <f t="shared" si="43"/>
        <v>0</v>
      </c>
      <c r="E80" s="299">
        <f t="shared" si="43"/>
        <v>0</v>
      </c>
      <c r="F80" s="299">
        <f t="shared" si="43"/>
        <v>0</v>
      </c>
      <c r="G80" s="299"/>
      <c r="H80" s="483">
        <f t="shared" si="34"/>
        <v>0</v>
      </c>
      <c r="I80" s="299">
        <f t="shared" si="44"/>
        <v>0</v>
      </c>
      <c r="J80" s="299">
        <f t="shared" si="44"/>
        <v>0</v>
      </c>
      <c r="K80" s="299">
        <f t="shared" si="44"/>
        <v>0</v>
      </c>
      <c r="L80" s="299"/>
      <c r="M80" s="483">
        <f t="shared" si="36"/>
        <v>0</v>
      </c>
      <c r="N80" s="299">
        <f t="shared" si="45"/>
        <v>0</v>
      </c>
      <c r="O80" s="299">
        <f t="shared" si="45"/>
        <v>0</v>
      </c>
      <c r="P80" s="299">
        <f t="shared" si="45"/>
        <v>0</v>
      </c>
      <c r="Q80" s="299"/>
      <c r="R80" s="483">
        <f t="shared" si="38"/>
        <v>0</v>
      </c>
      <c r="S80" s="299">
        <f t="shared" si="46"/>
        <v>0</v>
      </c>
      <c r="T80" s="299">
        <f t="shared" si="46"/>
        <v>0</v>
      </c>
      <c r="U80" s="299">
        <f t="shared" si="46"/>
        <v>0</v>
      </c>
      <c r="V80" s="299"/>
      <c r="W80" s="483">
        <f t="shared" si="40"/>
        <v>0</v>
      </c>
      <c r="X80" s="299">
        <f t="shared" si="47"/>
        <v>0</v>
      </c>
      <c r="Y80" s="299">
        <f t="shared" si="47"/>
        <v>0</v>
      </c>
      <c r="Z80" s="299">
        <f t="shared" si="47"/>
        <v>0</v>
      </c>
      <c r="AA80" s="299"/>
      <c r="AB80" s="483">
        <f t="shared" si="42"/>
        <v>0</v>
      </c>
    </row>
    <row r="81" spans="2:28" x14ac:dyDescent="0.3">
      <c r="B81" s="494">
        <f t="shared" si="48"/>
        <v>12</v>
      </c>
      <c r="C81" s="499" t="s">
        <v>260</v>
      </c>
      <c r="D81" s="299">
        <f t="shared" si="43"/>
        <v>0</v>
      </c>
      <c r="E81" s="299">
        <f t="shared" si="43"/>
        <v>0</v>
      </c>
      <c r="F81" s="299">
        <f t="shared" si="43"/>
        <v>0</v>
      </c>
      <c r="G81" s="299"/>
      <c r="H81" s="483">
        <f t="shared" si="34"/>
        <v>0</v>
      </c>
      <c r="I81" s="299">
        <f t="shared" si="44"/>
        <v>0</v>
      </c>
      <c r="J81" s="299">
        <f t="shared" si="44"/>
        <v>0</v>
      </c>
      <c r="K81" s="299">
        <f t="shared" si="44"/>
        <v>0</v>
      </c>
      <c r="L81" s="299"/>
      <c r="M81" s="483">
        <f t="shared" si="36"/>
        <v>0</v>
      </c>
      <c r="N81" s="299">
        <f t="shared" si="45"/>
        <v>0</v>
      </c>
      <c r="O81" s="299">
        <f t="shared" si="45"/>
        <v>0</v>
      </c>
      <c r="P81" s="299">
        <f t="shared" si="45"/>
        <v>0</v>
      </c>
      <c r="Q81" s="299"/>
      <c r="R81" s="483">
        <f t="shared" si="38"/>
        <v>0</v>
      </c>
      <c r="S81" s="299">
        <f t="shared" si="46"/>
        <v>0</v>
      </c>
      <c r="T81" s="299">
        <f t="shared" si="46"/>
        <v>0</v>
      </c>
      <c r="U81" s="299">
        <f t="shared" si="46"/>
        <v>0</v>
      </c>
      <c r="V81" s="299"/>
      <c r="W81" s="483">
        <f t="shared" si="40"/>
        <v>0</v>
      </c>
      <c r="X81" s="299">
        <f t="shared" si="47"/>
        <v>0</v>
      </c>
      <c r="Y81" s="299">
        <f t="shared" si="47"/>
        <v>0</v>
      </c>
      <c r="Z81" s="299">
        <f t="shared" si="47"/>
        <v>0</v>
      </c>
      <c r="AA81" s="299"/>
      <c r="AB81" s="483">
        <f t="shared" si="42"/>
        <v>0</v>
      </c>
    </row>
    <row r="82" spans="2:28" x14ac:dyDescent="0.3">
      <c r="B82" s="494">
        <f t="shared" si="48"/>
        <v>13</v>
      </c>
      <c r="C82" s="499" t="s">
        <v>875</v>
      </c>
      <c r="D82" s="299">
        <f t="shared" si="43"/>
        <v>0</v>
      </c>
      <c r="E82" s="299">
        <f t="shared" si="43"/>
        <v>0</v>
      </c>
      <c r="F82" s="299">
        <f t="shared" si="43"/>
        <v>0</v>
      </c>
      <c r="G82" s="299"/>
      <c r="H82" s="483">
        <f t="shared" si="34"/>
        <v>0</v>
      </c>
      <c r="I82" s="299">
        <f t="shared" si="44"/>
        <v>0</v>
      </c>
      <c r="J82" s="299">
        <f t="shared" si="44"/>
        <v>0</v>
      </c>
      <c r="K82" s="299">
        <f t="shared" si="44"/>
        <v>0</v>
      </c>
      <c r="L82" s="299"/>
      <c r="M82" s="483">
        <f t="shared" si="36"/>
        <v>0</v>
      </c>
      <c r="N82" s="299">
        <f t="shared" si="45"/>
        <v>0</v>
      </c>
      <c r="O82" s="299">
        <f t="shared" si="45"/>
        <v>0</v>
      </c>
      <c r="P82" s="299">
        <f t="shared" si="45"/>
        <v>0</v>
      </c>
      <c r="Q82" s="299"/>
      <c r="R82" s="483">
        <f t="shared" si="38"/>
        <v>0</v>
      </c>
      <c r="S82" s="299">
        <f t="shared" si="46"/>
        <v>0</v>
      </c>
      <c r="T82" s="299">
        <f t="shared" si="46"/>
        <v>0</v>
      </c>
      <c r="U82" s="299">
        <f t="shared" si="46"/>
        <v>0</v>
      </c>
      <c r="V82" s="299"/>
      <c r="W82" s="483">
        <f t="shared" si="40"/>
        <v>0</v>
      </c>
      <c r="X82" s="299">
        <f t="shared" si="47"/>
        <v>0</v>
      </c>
      <c r="Y82" s="299">
        <f t="shared" si="47"/>
        <v>0</v>
      </c>
      <c r="Z82" s="299">
        <f t="shared" si="47"/>
        <v>0</v>
      </c>
      <c r="AA82" s="299"/>
      <c r="AB82" s="483">
        <f t="shared" si="42"/>
        <v>0</v>
      </c>
    </row>
    <row r="83" spans="2:28" x14ac:dyDescent="0.3">
      <c r="B83" s="494">
        <f t="shared" si="48"/>
        <v>14</v>
      </c>
      <c r="C83" s="499" t="s">
        <v>876</v>
      </c>
      <c r="D83" s="299">
        <f t="shared" si="43"/>
        <v>0</v>
      </c>
      <c r="E83" s="299">
        <f t="shared" si="43"/>
        <v>0</v>
      </c>
      <c r="F83" s="299">
        <f t="shared" si="43"/>
        <v>0</v>
      </c>
      <c r="G83" s="299"/>
      <c r="H83" s="483">
        <f t="shared" si="34"/>
        <v>0</v>
      </c>
      <c r="I83" s="299">
        <f t="shared" si="44"/>
        <v>0</v>
      </c>
      <c r="J83" s="299">
        <f t="shared" si="44"/>
        <v>0</v>
      </c>
      <c r="K83" s="299">
        <f t="shared" si="44"/>
        <v>0</v>
      </c>
      <c r="L83" s="299"/>
      <c r="M83" s="483">
        <f t="shared" si="36"/>
        <v>0</v>
      </c>
      <c r="N83" s="299">
        <f t="shared" si="45"/>
        <v>0</v>
      </c>
      <c r="O83" s="299">
        <f t="shared" si="45"/>
        <v>0</v>
      </c>
      <c r="P83" s="299">
        <f t="shared" si="45"/>
        <v>0</v>
      </c>
      <c r="Q83" s="299"/>
      <c r="R83" s="483">
        <f t="shared" si="38"/>
        <v>0</v>
      </c>
      <c r="S83" s="299">
        <f t="shared" si="46"/>
        <v>0</v>
      </c>
      <c r="T83" s="299">
        <f t="shared" si="46"/>
        <v>0</v>
      </c>
      <c r="U83" s="299">
        <f t="shared" si="46"/>
        <v>0</v>
      </c>
      <c r="V83" s="299"/>
      <c r="W83" s="483">
        <f t="shared" si="40"/>
        <v>0</v>
      </c>
      <c r="X83" s="299">
        <f t="shared" si="47"/>
        <v>0</v>
      </c>
      <c r="Y83" s="299">
        <f t="shared" si="47"/>
        <v>0</v>
      </c>
      <c r="Z83" s="299">
        <f t="shared" si="47"/>
        <v>0</v>
      </c>
      <c r="AA83" s="299"/>
      <c r="AB83" s="483">
        <f t="shared" si="42"/>
        <v>0</v>
      </c>
    </row>
    <row r="84" spans="2:28" x14ac:dyDescent="0.3">
      <c r="B84" s="494">
        <f t="shared" si="48"/>
        <v>15</v>
      </c>
      <c r="C84" s="499" t="s">
        <v>877</v>
      </c>
      <c r="D84" s="299">
        <f t="shared" si="43"/>
        <v>0</v>
      </c>
      <c r="E84" s="299">
        <f t="shared" si="43"/>
        <v>0</v>
      </c>
      <c r="F84" s="299">
        <f t="shared" si="43"/>
        <v>0</v>
      </c>
      <c r="G84" s="299"/>
      <c r="H84" s="483">
        <f t="shared" si="34"/>
        <v>0</v>
      </c>
      <c r="I84" s="299">
        <f t="shared" si="44"/>
        <v>0</v>
      </c>
      <c r="J84" s="299">
        <f t="shared" si="44"/>
        <v>0</v>
      </c>
      <c r="K84" s="299">
        <f t="shared" si="44"/>
        <v>0</v>
      </c>
      <c r="L84" s="299"/>
      <c r="M84" s="483">
        <f t="shared" si="36"/>
        <v>0</v>
      </c>
      <c r="N84" s="299">
        <f t="shared" si="45"/>
        <v>0</v>
      </c>
      <c r="O84" s="299">
        <f t="shared" si="45"/>
        <v>0</v>
      </c>
      <c r="P84" s="299">
        <f t="shared" si="45"/>
        <v>0</v>
      </c>
      <c r="Q84" s="299"/>
      <c r="R84" s="483">
        <f t="shared" si="38"/>
        <v>0</v>
      </c>
      <c r="S84" s="299">
        <f t="shared" si="46"/>
        <v>0</v>
      </c>
      <c r="T84" s="299">
        <f t="shared" si="46"/>
        <v>0</v>
      </c>
      <c r="U84" s="299">
        <f t="shared" si="46"/>
        <v>0</v>
      </c>
      <c r="V84" s="299"/>
      <c r="W84" s="483">
        <f t="shared" si="40"/>
        <v>0</v>
      </c>
      <c r="X84" s="299">
        <f t="shared" si="47"/>
        <v>0</v>
      </c>
      <c r="Y84" s="299">
        <f t="shared" si="47"/>
        <v>0</v>
      </c>
      <c r="Z84" s="299">
        <f t="shared" si="47"/>
        <v>0</v>
      </c>
      <c r="AA84" s="299"/>
      <c r="AB84" s="483">
        <f t="shared" si="42"/>
        <v>0</v>
      </c>
    </row>
    <row r="85" spans="2:28" x14ac:dyDescent="0.3">
      <c r="B85" s="494">
        <f t="shared" si="48"/>
        <v>16</v>
      </c>
      <c r="C85" s="499" t="s">
        <v>868</v>
      </c>
      <c r="D85" s="299">
        <f t="shared" si="43"/>
        <v>0</v>
      </c>
      <c r="E85" s="299">
        <f t="shared" si="43"/>
        <v>0</v>
      </c>
      <c r="F85" s="299">
        <f t="shared" si="43"/>
        <v>0</v>
      </c>
      <c r="G85" s="299"/>
      <c r="H85" s="483">
        <f t="shared" si="34"/>
        <v>0</v>
      </c>
      <c r="I85" s="299">
        <f t="shared" si="44"/>
        <v>0</v>
      </c>
      <c r="J85" s="299">
        <f t="shared" si="44"/>
        <v>0</v>
      </c>
      <c r="K85" s="299">
        <f t="shared" si="44"/>
        <v>0</v>
      </c>
      <c r="L85" s="299"/>
      <c r="M85" s="483">
        <f t="shared" si="36"/>
        <v>0</v>
      </c>
      <c r="N85" s="299">
        <f t="shared" si="45"/>
        <v>0</v>
      </c>
      <c r="O85" s="299">
        <f t="shared" si="45"/>
        <v>0</v>
      </c>
      <c r="P85" s="299">
        <f t="shared" si="45"/>
        <v>0</v>
      </c>
      <c r="Q85" s="299"/>
      <c r="R85" s="483">
        <f t="shared" si="38"/>
        <v>0</v>
      </c>
      <c r="S85" s="299">
        <f t="shared" si="46"/>
        <v>0</v>
      </c>
      <c r="T85" s="299">
        <f t="shared" si="46"/>
        <v>0</v>
      </c>
      <c r="U85" s="299">
        <f t="shared" si="46"/>
        <v>0</v>
      </c>
      <c r="V85" s="299"/>
      <c r="W85" s="483">
        <f t="shared" si="40"/>
        <v>0</v>
      </c>
      <c r="X85" s="299">
        <f t="shared" si="47"/>
        <v>0</v>
      </c>
      <c r="Y85" s="299">
        <f t="shared" si="47"/>
        <v>0</v>
      </c>
      <c r="Z85" s="299">
        <f t="shared" si="47"/>
        <v>0</v>
      </c>
      <c r="AA85" s="299"/>
      <c r="AB85" s="483">
        <f t="shared" si="42"/>
        <v>0</v>
      </c>
    </row>
    <row r="86" spans="2:28" x14ac:dyDescent="0.3">
      <c r="B86" s="494">
        <f t="shared" si="48"/>
        <v>17</v>
      </c>
      <c r="C86" s="499" t="s">
        <v>878</v>
      </c>
      <c r="D86" s="299">
        <f t="shared" si="43"/>
        <v>0</v>
      </c>
      <c r="E86" s="299">
        <f t="shared" si="43"/>
        <v>0</v>
      </c>
      <c r="F86" s="299">
        <f t="shared" si="43"/>
        <v>0</v>
      </c>
      <c r="G86" s="299"/>
      <c r="H86" s="483">
        <f t="shared" si="34"/>
        <v>0</v>
      </c>
      <c r="I86" s="299">
        <f t="shared" si="44"/>
        <v>0</v>
      </c>
      <c r="J86" s="299">
        <f t="shared" si="44"/>
        <v>0</v>
      </c>
      <c r="K86" s="299">
        <f t="shared" si="44"/>
        <v>0</v>
      </c>
      <c r="L86" s="299"/>
      <c r="M86" s="483">
        <f t="shared" si="36"/>
        <v>0</v>
      </c>
      <c r="N86" s="299">
        <f t="shared" si="45"/>
        <v>0</v>
      </c>
      <c r="O86" s="299">
        <f t="shared" si="45"/>
        <v>0</v>
      </c>
      <c r="P86" s="299">
        <f t="shared" si="45"/>
        <v>0</v>
      </c>
      <c r="Q86" s="299"/>
      <c r="R86" s="483">
        <f t="shared" si="38"/>
        <v>0</v>
      </c>
      <c r="S86" s="299">
        <f t="shared" si="46"/>
        <v>0</v>
      </c>
      <c r="T86" s="299">
        <f t="shared" si="46"/>
        <v>0</v>
      </c>
      <c r="U86" s="299">
        <f t="shared" si="46"/>
        <v>0</v>
      </c>
      <c r="V86" s="299"/>
      <c r="W86" s="483">
        <f t="shared" si="40"/>
        <v>0</v>
      </c>
      <c r="X86" s="299">
        <f t="shared" si="47"/>
        <v>0</v>
      </c>
      <c r="Y86" s="299">
        <f t="shared" si="47"/>
        <v>0</v>
      </c>
      <c r="Z86" s="299">
        <f t="shared" si="47"/>
        <v>0</v>
      </c>
      <c r="AA86" s="299"/>
      <c r="AB86" s="483">
        <f t="shared" si="42"/>
        <v>0</v>
      </c>
    </row>
    <row r="87" spans="2:28" ht="16" x14ac:dyDescent="0.3">
      <c r="B87" s="84"/>
      <c r="C87" s="99" t="s">
        <v>271</v>
      </c>
      <c r="D87" s="99">
        <f>SUM(D70:D86)</f>
        <v>0</v>
      </c>
      <c r="E87" s="99">
        <f t="shared" ref="E87:AB87" si="49">SUM(E70:E86)</f>
        <v>2.1992620000000001</v>
      </c>
      <c r="F87" s="99">
        <f t="shared" si="49"/>
        <v>0</v>
      </c>
      <c r="G87" s="99">
        <f t="shared" si="49"/>
        <v>0</v>
      </c>
      <c r="H87" s="99">
        <f t="shared" si="49"/>
        <v>2.1992620000000001</v>
      </c>
      <c r="I87" s="99">
        <f t="shared" si="49"/>
        <v>2.1992620000000001</v>
      </c>
      <c r="J87" s="99">
        <f t="shared" si="49"/>
        <v>-9.4809333333333329E-2</v>
      </c>
      <c r="K87" s="99">
        <f t="shared" si="49"/>
        <v>0</v>
      </c>
      <c r="L87" s="99">
        <f t="shared" si="49"/>
        <v>0</v>
      </c>
      <c r="M87" s="99">
        <f t="shared" si="49"/>
        <v>2.1044526666666665</v>
      </c>
      <c r="N87" s="99">
        <f t="shared" si="49"/>
        <v>2.1044526666666665</v>
      </c>
      <c r="O87" s="99">
        <f t="shared" si="49"/>
        <v>0.88409066666666669</v>
      </c>
      <c r="P87" s="99">
        <f t="shared" si="49"/>
        <v>0</v>
      </c>
      <c r="Q87" s="99">
        <f t="shared" si="49"/>
        <v>0</v>
      </c>
      <c r="R87" s="99">
        <f t="shared" si="49"/>
        <v>2.9885433333333333</v>
      </c>
      <c r="S87" s="99">
        <f t="shared" si="49"/>
        <v>2.9885433333333333</v>
      </c>
      <c r="T87" s="99">
        <f t="shared" si="49"/>
        <v>10.735306666666666</v>
      </c>
      <c r="U87" s="99">
        <f t="shared" si="49"/>
        <v>0</v>
      </c>
      <c r="V87" s="99">
        <f t="shared" si="49"/>
        <v>0</v>
      </c>
      <c r="W87" s="99">
        <f t="shared" si="49"/>
        <v>13.723849999999999</v>
      </c>
      <c r="X87" s="99">
        <f t="shared" si="49"/>
        <v>13.723849999999999</v>
      </c>
      <c r="Y87" s="99">
        <f t="shared" si="49"/>
        <v>-0.60571066666666662</v>
      </c>
      <c r="Z87" s="99">
        <f t="shared" si="49"/>
        <v>0</v>
      </c>
      <c r="AA87" s="99">
        <f t="shared" si="49"/>
        <v>0</v>
      </c>
      <c r="AB87" s="99">
        <f t="shared" si="49"/>
        <v>13.118139333333332</v>
      </c>
    </row>
    <row r="88" spans="2:28" x14ac:dyDescent="0.3">
      <c r="B88" s="307"/>
      <c r="C88" s="670"/>
      <c r="D88" s="670"/>
      <c r="E88" s="670"/>
      <c r="F88" s="670"/>
      <c r="G88" s="670"/>
      <c r="H88" s="670"/>
      <c r="I88" s="670"/>
      <c r="J88" s="670"/>
      <c r="K88" s="670"/>
    </row>
  </sheetData>
  <mergeCells count="36">
    <mergeCell ref="X66:AB66"/>
    <mergeCell ref="D67:H67"/>
    <mergeCell ref="I67:M67"/>
    <mergeCell ref="N67:R67"/>
    <mergeCell ref="S67:W67"/>
    <mergeCell ref="X67:AB67"/>
    <mergeCell ref="S66:W66"/>
    <mergeCell ref="B66:B68"/>
    <mergeCell ref="C66:C68"/>
    <mergeCell ref="D66:H66"/>
    <mergeCell ref="I66:M66"/>
    <mergeCell ref="N66:R66"/>
    <mergeCell ref="X40:AB40"/>
    <mergeCell ref="D41:H41"/>
    <mergeCell ref="I41:M41"/>
    <mergeCell ref="N41:R41"/>
    <mergeCell ref="S41:W41"/>
    <mergeCell ref="X41:AB41"/>
    <mergeCell ref="S40:W40"/>
    <mergeCell ref="B40:B42"/>
    <mergeCell ref="C40:C42"/>
    <mergeCell ref="D40:H40"/>
    <mergeCell ref="I40:M40"/>
    <mergeCell ref="N40:R40"/>
    <mergeCell ref="X12:AB12"/>
    <mergeCell ref="D13:H13"/>
    <mergeCell ref="I13:M13"/>
    <mergeCell ref="N13:R13"/>
    <mergeCell ref="S13:W13"/>
    <mergeCell ref="X13:AB13"/>
    <mergeCell ref="S12:W12"/>
    <mergeCell ref="B12:B14"/>
    <mergeCell ref="C12:C14"/>
    <mergeCell ref="D12:H12"/>
    <mergeCell ref="I12:M12"/>
    <mergeCell ref="N12:R12"/>
  </mergeCells>
  <pageMargins left="0.27559055118110237" right="0.23622047244094491" top="0.23622047244094491" bottom="0.23622047244094491" header="0.23622047244094491" footer="0.23622047244094491"/>
  <pageSetup paperSize="9" scale="42" orientation="landscape" r:id="rId1"/>
  <headerFooter alignWithMargins="0">
    <oddHeader>&amp;F</oddHeader>
  </headerFooter>
  <rowBreaks count="2" manualBreakCount="2">
    <brk id="34" max="29" man="1"/>
    <brk id="63" max="29" man="1"/>
  </rowBreaks>
  <colBreaks count="1" manualBreakCount="1">
    <brk id="2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T326"/>
  <sheetViews>
    <sheetView showGridLines="0" view="pageBreakPreview" zoomScale="60" zoomScaleNormal="75" workbookViewId="0">
      <pane xSplit="3" ySplit="12" topLeftCell="D13" activePane="bottomRight" state="frozen"/>
      <selection pane="topRight" activeCell="D1" sqref="D1"/>
      <selection pane="bottomLeft" activeCell="A13" sqref="A13"/>
      <selection pane="bottomRight" activeCell="I20" sqref="I20"/>
    </sheetView>
  </sheetViews>
  <sheetFormatPr defaultColWidth="9.36328125" defaultRowHeight="14" x14ac:dyDescent="0.25"/>
  <cols>
    <col min="1" max="1" width="6.6328125" style="13" customWidth="1"/>
    <col min="2" max="2" width="7" style="100" customWidth="1"/>
    <col min="3" max="3" width="80" style="13" customWidth="1"/>
    <col min="4" max="4" width="21.36328125" style="13" customWidth="1"/>
    <col min="5" max="5" width="17.36328125" style="13" customWidth="1"/>
    <col min="6" max="6" width="21.36328125" style="13" customWidth="1"/>
    <col min="7" max="7" width="22.36328125" style="13" customWidth="1"/>
    <col min="8" max="10" width="20.6328125" style="13" customWidth="1"/>
    <col min="11" max="13" width="18.6328125" style="13" customWidth="1"/>
    <col min="14" max="14" width="18.6328125" style="61" customWidth="1"/>
    <col min="15" max="15" width="18.6328125" style="13" customWidth="1"/>
    <col min="16" max="18" width="16.54296875" style="13" customWidth="1"/>
    <col min="19" max="21" width="18.6328125" style="13" customWidth="1"/>
    <col min="22" max="16384" width="9.36328125" style="13"/>
  </cols>
  <sheetData>
    <row r="2" spans="2:19" x14ac:dyDescent="0.25">
      <c r="C2" s="14" t="str">
        <f>Index!B2</f>
        <v xml:space="preserve">      Maharashtra State Power Generation Company Ltd.</v>
      </c>
      <c r="D2" s="14"/>
      <c r="E2" s="14"/>
      <c r="F2" s="14"/>
      <c r="G2" s="14"/>
      <c r="H2" s="15"/>
      <c r="I2" s="15"/>
      <c r="J2" s="15"/>
      <c r="K2" s="15"/>
      <c r="L2" s="15"/>
      <c r="M2" s="15"/>
      <c r="N2" s="385"/>
      <c r="O2" s="15"/>
      <c r="P2" s="15"/>
      <c r="Q2" s="15"/>
      <c r="R2" s="15"/>
    </row>
    <row r="3" spans="2:19" s="5" customFormat="1" x14ac:dyDescent="0.3">
      <c r="B3" s="49"/>
      <c r="C3" s="14" t="str">
        <f>Index!B3</f>
        <v>MYT Petition Formats for Bhira</v>
      </c>
      <c r="D3" s="16"/>
      <c r="E3" s="16"/>
      <c r="F3" s="16"/>
      <c r="G3" s="16"/>
      <c r="H3" s="17"/>
      <c r="I3" s="17"/>
      <c r="J3" s="17"/>
      <c r="K3" s="17"/>
      <c r="L3" s="17"/>
      <c r="M3" s="17"/>
      <c r="N3" s="63"/>
      <c r="O3" s="17"/>
      <c r="P3" s="17"/>
      <c r="Q3" s="17"/>
      <c r="R3" s="17"/>
    </row>
    <row r="4" spans="2:19" s="5" customFormat="1" x14ac:dyDescent="0.3">
      <c r="B4" s="49"/>
      <c r="C4" s="18" t="s">
        <v>52</v>
      </c>
      <c r="D4" s="18"/>
      <c r="E4" s="18"/>
      <c r="F4" s="18"/>
      <c r="G4" s="18"/>
      <c r="H4" s="17"/>
      <c r="I4" s="17"/>
      <c r="J4" s="17"/>
      <c r="K4" s="19"/>
      <c r="L4" s="19"/>
      <c r="M4" s="19"/>
      <c r="N4" s="63"/>
      <c r="O4" s="17"/>
      <c r="P4" s="17"/>
      <c r="Q4" s="17"/>
      <c r="R4" s="17"/>
    </row>
    <row r="5" spans="2:19" s="5" customFormat="1" x14ac:dyDescent="0.3">
      <c r="B5" s="49"/>
      <c r="C5" s="18"/>
      <c r="D5" s="18"/>
      <c r="E5" s="18"/>
      <c r="F5" s="18"/>
      <c r="G5" s="18"/>
      <c r="H5" s="17"/>
      <c r="I5" s="17"/>
      <c r="J5" s="17"/>
      <c r="K5" s="20"/>
      <c r="L5" s="20"/>
      <c r="M5" s="19"/>
      <c r="N5" s="63"/>
      <c r="O5" s="17"/>
      <c r="P5" s="17"/>
      <c r="Q5" s="17"/>
      <c r="R5" s="17"/>
    </row>
    <row r="6" spans="2:19" s="5" customFormat="1" x14ac:dyDescent="0.3">
      <c r="B6" s="49"/>
      <c r="C6" s="18"/>
      <c r="D6" s="18"/>
      <c r="E6" s="18"/>
      <c r="F6" s="18"/>
      <c r="G6" s="18"/>
      <c r="H6" s="17"/>
      <c r="I6" s="17"/>
      <c r="J6" s="17"/>
      <c r="K6" s="20"/>
      <c r="L6" s="20"/>
      <c r="M6" s="19"/>
      <c r="N6" s="63"/>
      <c r="O6" s="17"/>
      <c r="P6" s="17"/>
      <c r="Q6" s="17"/>
      <c r="R6" s="17"/>
    </row>
    <row r="7" spans="2:19" s="5" customFormat="1" x14ac:dyDescent="0.3">
      <c r="B7" s="49"/>
      <c r="C7" s="18"/>
      <c r="D7" s="18"/>
      <c r="E7" s="18"/>
      <c r="F7" s="18"/>
      <c r="G7" s="18"/>
      <c r="H7" s="17"/>
      <c r="I7" s="17"/>
      <c r="J7" s="17"/>
      <c r="K7" s="20"/>
      <c r="L7" s="20"/>
      <c r="M7" s="19"/>
      <c r="N7" s="63"/>
      <c r="O7" s="17"/>
      <c r="P7" s="17"/>
      <c r="Q7" s="17"/>
      <c r="R7" s="17"/>
    </row>
    <row r="8" spans="2:19" s="5" customFormat="1" ht="17.5" x14ac:dyDescent="0.3">
      <c r="B8" s="49"/>
      <c r="C8" s="103" t="s">
        <v>408</v>
      </c>
      <c r="D8" s="103"/>
      <c r="E8" s="103"/>
      <c r="F8" s="103"/>
      <c r="G8" s="103"/>
      <c r="H8" s="17"/>
      <c r="I8" s="17"/>
      <c r="J8" s="17"/>
      <c r="K8" s="20"/>
      <c r="L8" s="20"/>
      <c r="M8" s="19"/>
      <c r="N8" s="63"/>
      <c r="O8" s="17"/>
      <c r="P8" s="17"/>
      <c r="Q8" s="17"/>
      <c r="R8" s="17"/>
    </row>
    <row r="9" spans="2:19" s="5" customFormat="1" x14ac:dyDescent="0.3">
      <c r="B9" s="49"/>
      <c r="C9" s="18"/>
      <c r="D9" s="69"/>
      <c r="E9" s="69"/>
      <c r="F9" s="69"/>
      <c r="G9" s="69"/>
      <c r="H9" s="49"/>
      <c r="I9" s="49"/>
      <c r="J9" s="49"/>
      <c r="K9" s="20"/>
      <c r="L9" s="20"/>
      <c r="M9" s="347"/>
      <c r="N9" s="386"/>
      <c r="O9" s="49"/>
      <c r="Q9" s="49"/>
      <c r="R9" s="49"/>
      <c r="S9" s="329" t="s">
        <v>10</v>
      </c>
    </row>
    <row r="10" spans="2:19" ht="26" customHeight="1" x14ac:dyDescent="0.25">
      <c r="B10" s="1257" t="s">
        <v>346</v>
      </c>
      <c r="C10" s="1257" t="s">
        <v>26</v>
      </c>
      <c r="D10" s="1358" t="s">
        <v>519</v>
      </c>
      <c r="E10" s="1359"/>
      <c r="F10" s="1360"/>
      <c r="G10" s="1358" t="s">
        <v>520</v>
      </c>
      <c r="H10" s="1359"/>
      <c r="I10" s="1360"/>
      <c r="J10" s="1358" t="s">
        <v>521</v>
      </c>
      <c r="K10" s="1359"/>
      <c r="L10" s="1360"/>
      <c r="M10" s="605" t="s">
        <v>934</v>
      </c>
      <c r="N10" s="605" t="s">
        <v>935</v>
      </c>
      <c r="O10" s="592" t="s">
        <v>939</v>
      </c>
      <c r="P10" s="592" t="s">
        <v>936</v>
      </c>
      <c r="Q10" s="592" t="s">
        <v>938</v>
      </c>
      <c r="R10" s="1265" t="s">
        <v>27</v>
      </c>
    </row>
    <row r="11" spans="2:19" ht="49.5" customHeight="1" x14ac:dyDescent="0.25">
      <c r="B11" s="1257"/>
      <c r="C11" s="1257"/>
      <c r="D11" s="346" t="s">
        <v>976</v>
      </c>
      <c r="E11" s="336" t="s">
        <v>79</v>
      </c>
      <c r="F11" s="336" t="s">
        <v>459</v>
      </c>
      <c r="G11" s="346" t="s">
        <v>976</v>
      </c>
      <c r="H11" s="336" t="s">
        <v>79</v>
      </c>
      <c r="I11" s="336" t="s">
        <v>459</v>
      </c>
      <c r="J11" s="933" t="s">
        <v>976</v>
      </c>
      <c r="K11" s="933" t="s">
        <v>80</v>
      </c>
      <c r="L11" s="933" t="s">
        <v>460</v>
      </c>
      <c r="M11" s="336" t="s">
        <v>937</v>
      </c>
      <c r="N11" s="594" t="s">
        <v>937</v>
      </c>
      <c r="O11" s="594" t="s">
        <v>937</v>
      </c>
      <c r="P11" s="594" t="s">
        <v>937</v>
      </c>
      <c r="Q11" s="594" t="s">
        <v>937</v>
      </c>
      <c r="R11" s="1265"/>
    </row>
    <row r="12" spans="2:19" ht="26" customHeight="1" x14ac:dyDescent="0.25">
      <c r="B12" s="246"/>
      <c r="C12" s="246"/>
      <c r="D12" s="336" t="s">
        <v>81</v>
      </c>
      <c r="E12" s="336" t="s">
        <v>82</v>
      </c>
      <c r="F12" s="336" t="s">
        <v>692</v>
      </c>
      <c r="G12" s="336" t="s">
        <v>397</v>
      </c>
      <c r="H12" s="336" t="s">
        <v>414</v>
      </c>
      <c r="I12" s="336" t="s">
        <v>465</v>
      </c>
      <c r="J12" s="933" t="s">
        <v>415</v>
      </c>
      <c r="K12" s="933" t="s">
        <v>416</v>
      </c>
      <c r="L12" s="933" t="s">
        <v>523</v>
      </c>
      <c r="M12" s="336" t="s">
        <v>670</v>
      </c>
      <c r="N12" s="336" t="s">
        <v>604</v>
      </c>
      <c r="O12" s="594" t="s">
        <v>605</v>
      </c>
      <c r="P12" s="594" t="s">
        <v>606</v>
      </c>
      <c r="Q12" s="594" t="s">
        <v>607</v>
      </c>
      <c r="R12" s="1266"/>
    </row>
    <row r="13" spans="2:19" x14ac:dyDescent="0.3">
      <c r="B13" s="101">
        <v>1</v>
      </c>
      <c r="C13" s="25" t="s">
        <v>402</v>
      </c>
      <c r="D13" s="365"/>
      <c r="E13" s="353"/>
      <c r="F13" s="365">
        <f>E13-D13</f>
        <v>0</v>
      </c>
      <c r="G13" s="353"/>
      <c r="H13" s="353"/>
      <c r="I13" s="353">
        <f>H13-G13</f>
        <v>0</v>
      </c>
      <c r="J13" s="353"/>
      <c r="K13" s="366"/>
      <c r="L13" s="353">
        <f>K13-J13</f>
        <v>0</v>
      </c>
      <c r="M13" s="354"/>
      <c r="N13" s="354"/>
      <c r="O13" s="354"/>
      <c r="P13" s="354"/>
      <c r="Q13" s="354"/>
      <c r="R13" s="23"/>
    </row>
    <row r="14" spans="2:19" x14ac:dyDescent="0.3">
      <c r="B14" s="101">
        <f>B13+1</f>
        <v>2</v>
      </c>
      <c r="C14" s="25" t="s">
        <v>403</v>
      </c>
      <c r="D14" s="365"/>
      <c r="E14" s="353"/>
      <c r="F14" s="365">
        <f t="shared" ref="F14:F24" si="0">E14-D14</f>
        <v>0</v>
      </c>
      <c r="G14" s="353"/>
      <c r="H14" s="353"/>
      <c r="I14" s="353">
        <f t="shared" ref="I14:I24" si="1">H14-G14</f>
        <v>0</v>
      </c>
      <c r="J14" s="353"/>
      <c r="K14" s="366"/>
      <c r="L14" s="353">
        <f t="shared" ref="L14:L24" si="2">K14-J14</f>
        <v>0</v>
      </c>
      <c r="M14" s="354"/>
      <c r="N14" s="354"/>
      <c r="O14" s="354"/>
      <c r="P14" s="354"/>
      <c r="Q14" s="354"/>
      <c r="R14" s="23"/>
    </row>
    <row r="15" spans="2:19" x14ac:dyDescent="0.3">
      <c r="B15" s="400">
        <f t="shared" ref="B15:B20" si="3">B14+1</f>
        <v>3</v>
      </c>
      <c r="C15" s="401" t="s">
        <v>404</v>
      </c>
      <c r="D15" s="402">
        <v>0.61887240725600312</v>
      </c>
      <c r="E15" s="402">
        <f>D15</f>
        <v>0.61887240725600312</v>
      </c>
      <c r="F15" s="402">
        <f>E15-D15</f>
        <v>0</v>
      </c>
      <c r="G15" s="406">
        <f>D19</f>
        <v>1.955872407256003</v>
      </c>
      <c r="H15" s="406">
        <f>E19</f>
        <v>0.53873539893975475</v>
      </c>
      <c r="I15" s="406">
        <f>H15-G15</f>
        <v>-1.4171370083162482</v>
      </c>
      <c r="J15" s="406">
        <f>G19</f>
        <v>1.955872407256003</v>
      </c>
      <c r="K15" s="406">
        <f>H19</f>
        <v>0.57554405130739106</v>
      </c>
      <c r="L15" s="406">
        <f t="shared" si="2"/>
        <v>-1.3803283559486119</v>
      </c>
      <c r="M15" s="406">
        <f>K19</f>
        <v>1.2871368106175833</v>
      </c>
      <c r="N15" s="406">
        <f>M19</f>
        <v>2.5752670080920739</v>
      </c>
      <c r="O15" s="406">
        <f>N19</f>
        <v>2.2433258722332314</v>
      </c>
      <c r="P15" s="406">
        <f>O19</f>
        <v>2.6038376563743886</v>
      </c>
      <c r="Q15" s="406">
        <f>P19</f>
        <v>9.6009611196878772</v>
      </c>
      <c r="R15" s="403"/>
    </row>
    <row r="16" spans="2:19" x14ac:dyDescent="0.3">
      <c r="B16" s="101">
        <f t="shared" si="3"/>
        <v>4</v>
      </c>
      <c r="C16" s="25" t="s">
        <v>405</v>
      </c>
      <c r="D16" s="365"/>
      <c r="E16" s="612">
        <f>'F5'!$F$31*E15/'F5'!D31</f>
        <v>0</v>
      </c>
      <c r="F16" s="365">
        <f t="shared" si="0"/>
        <v>0</v>
      </c>
      <c r="G16" s="353"/>
      <c r="H16" s="612">
        <f>'F5'!$K$31*H15/'F5'!I31</f>
        <v>0</v>
      </c>
      <c r="I16" s="353">
        <f t="shared" si="1"/>
        <v>0</v>
      </c>
      <c r="J16" s="353"/>
      <c r="K16" s="612">
        <f>'F5'!$P$31*K15/'F5'!N31</f>
        <v>0</v>
      </c>
      <c r="L16" s="353">
        <f t="shared" si="2"/>
        <v>0</v>
      </c>
      <c r="M16" s="611">
        <f>'F5'!$U$31*M15/'F5'!S31</f>
        <v>0</v>
      </c>
      <c r="N16" s="611">
        <f>'F5'!$F$57*N15/'F5'!D57</f>
        <v>0</v>
      </c>
      <c r="O16" s="611">
        <f>'F5'!$K$57*O15/'F5'!I57</f>
        <v>0</v>
      </c>
      <c r="P16" s="611">
        <f>'F5'!$P$57*P15/'F5'!N57</f>
        <v>0</v>
      </c>
      <c r="Q16" s="611">
        <f>'F5'!$U$57*Q15/'F5'!S57</f>
        <v>0</v>
      </c>
      <c r="R16" s="23"/>
    </row>
    <row r="17" spans="2:19" x14ac:dyDescent="0.3">
      <c r="B17" s="101">
        <f t="shared" si="3"/>
        <v>5</v>
      </c>
      <c r="C17" s="25" t="s">
        <v>478</v>
      </c>
      <c r="D17" s="353">
        <f>'F4'!D14*70%</f>
        <v>1.337</v>
      </c>
      <c r="E17" s="353">
        <f>'F4'!E14*70%</f>
        <v>0</v>
      </c>
      <c r="F17" s="365">
        <f t="shared" si="0"/>
        <v>-1.337</v>
      </c>
      <c r="G17" s="353">
        <f>'F4'!G14*70%</f>
        <v>0</v>
      </c>
      <c r="H17" s="353">
        <f>'F4'!H14*70%</f>
        <v>0.12308659999999999</v>
      </c>
      <c r="I17" s="353">
        <f t="shared" si="1"/>
        <v>0.12308659999999999</v>
      </c>
      <c r="J17" s="366">
        <f>'F4'!J14*70%</f>
        <v>0</v>
      </c>
      <c r="K17" s="366">
        <f>'F4'!M14*70%</f>
        <v>0.91851199999999977</v>
      </c>
      <c r="L17" s="353">
        <f t="shared" si="2"/>
        <v>0.91851199999999977</v>
      </c>
      <c r="M17" s="354">
        <f>'F4'!O14*70%</f>
        <v>1.5726666666666664</v>
      </c>
      <c r="N17" s="354">
        <f>'F4'!P14*70%</f>
        <v>0</v>
      </c>
      <c r="O17" s="354">
        <f>'F4'!Q14*70%</f>
        <v>0.7</v>
      </c>
      <c r="P17" s="354">
        <f>'F4'!R14*70%</f>
        <v>7.7746666666666657</v>
      </c>
      <c r="Q17" s="354">
        <f>'F4'!S14*70%</f>
        <v>0</v>
      </c>
      <c r="R17" s="23"/>
    </row>
    <row r="18" spans="2:19" s="362" customFormat="1" x14ac:dyDescent="0.3">
      <c r="B18" s="277">
        <f t="shared" si="3"/>
        <v>6</v>
      </c>
      <c r="C18" s="57" t="s">
        <v>412</v>
      </c>
      <c r="D18" s="405"/>
      <c r="E18" s="405">
        <f>IF((E15-E16+E17)&lt;'F5 (T)'!$E$85,(E15-E16+E17),'F5 (T)'!$E$85)</f>
        <v>8.0137008316248426E-2</v>
      </c>
      <c r="F18" s="405">
        <f>E18-D18</f>
        <v>8.0137008316248426E-2</v>
      </c>
      <c r="G18" s="366"/>
      <c r="H18" s="405">
        <f>IF((H15-H16+H17)&lt;'F5 (T)'!$J$85,(H15-H16+H17),'F5 (T)'!$J$85)</f>
        <v>8.6277947632363641E-2</v>
      </c>
      <c r="I18" s="366">
        <f>H18-G18</f>
        <v>8.6277947632363641E-2</v>
      </c>
      <c r="J18" s="366"/>
      <c r="K18" s="405">
        <f>IF((K15-K16+K17)&lt;'F5 (T)'!$O$85,(K15-K16+K17),'F5 (T)'!$O$85)</f>
        <v>0.20691924068980752</v>
      </c>
      <c r="L18" s="366">
        <f t="shared" si="2"/>
        <v>0.20691924068980752</v>
      </c>
      <c r="M18" s="405">
        <f>IF((M15-M16+M17)&lt;'F5 (T)'!$T$85,(M15-M16+M17),'F5 (T)'!$T$85)</f>
        <v>0.28453646919217584</v>
      </c>
      <c r="N18" s="405">
        <f>IF((N15-N16+N17)&lt;'F5 (T)'!$E$112,(N15-N16+N17),'F5 (T)'!$E$112)</f>
        <v>0.33194113585884255</v>
      </c>
      <c r="O18" s="405">
        <f>IF((O15-O16+O17)&lt;'F5 (T)'!$J$112,(O15-O16+O17),'F5 (T)'!$J$112)</f>
        <v>0.33948821585884253</v>
      </c>
      <c r="P18" s="405">
        <f>IF((P15-P16+P17)&lt;'F5 (T)'!$O$112,(P15-P16+P17),'F5 (T)'!$O$112)</f>
        <v>0.77754320335317761</v>
      </c>
      <c r="Q18" s="405">
        <f>IF((Q15-Q16+Q17)&lt;'F5 (T)'!$T$112,(Q15-Q16+Q17),'F5 (T)'!$T$112)</f>
        <v>1.0118938700198448</v>
      </c>
      <c r="R18" s="121"/>
    </row>
    <row r="19" spans="2:19" x14ac:dyDescent="0.3">
      <c r="B19" s="400">
        <f t="shared" si="3"/>
        <v>7</v>
      </c>
      <c r="C19" s="401" t="s">
        <v>406</v>
      </c>
      <c r="D19" s="402">
        <f>D15-D16+D17-D18</f>
        <v>1.955872407256003</v>
      </c>
      <c r="E19" s="402">
        <f>E15+E17-E18</f>
        <v>0.53873539893975475</v>
      </c>
      <c r="F19" s="402">
        <f t="shared" si="0"/>
        <v>-1.4171370083162482</v>
      </c>
      <c r="G19" s="402">
        <f>G15-G16+G17-G18</f>
        <v>1.955872407256003</v>
      </c>
      <c r="H19" s="402">
        <f>H15+H17-H18</f>
        <v>0.57554405130739106</v>
      </c>
      <c r="I19" s="406">
        <f t="shared" si="1"/>
        <v>-1.3803283559486119</v>
      </c>
      <c r="J19" s="402">
        <f>J15-J16+J17-J18</f>
        <v>1.955872407256003</v>
      </c>
      <c r="K19" s="402">
        <f>K15+K17-K18</f>
        <v>1.2871368106175833</v>
      </c>
      <c r="L19" s="406">
        <f t="shared" si="2"/>
        <v>-0.66873559663841964</v>
      </c>
      <c r="M19" s="402">
        <f t="shared" ref="M19:Q19" si="4">M15+M17-M18</f>
        <v>2.5752670080920739</v>
      </c>
      <c r="N19" s="402">
        <f t="shared" si="4"/>
        <v>2.2433258722332314</v>
      </c>
      <c r="O19" s="402">
        <f t="shared" si="4"/>
        <v>2.6038376563743886</v>
      </c>
      <c r="P19" s="402">
        <f t="shared" si="4"/>
        <v>9.6009611196878772</v>
      </c>
      <c r="Q19" s="402">
        <f t="shared" si="4"/>
        <v>8.589067249668032</v>
      </c>
      <c r="R19" s="403"/>
    </row>
    <row r="20" spans="2:19" x14ac:dyDescent="0.3">
      <c r="B20" s="101">
        <f t="shared" si="3"/>
        <v>8</v>
      </c>
      <c r="C20" s="25" t="s">
        <v>407</v>
      </c>
      <c r="D20" s="365"/>
      <c r="E20" s="353"/>
      <c r="F20" s="365">
        <f t="shared" si="0"/>
        <v>0</v>
      </c>
      <c r="G20" s="353"/>
      <c r="H20" s="353"/>
      <c r="I20" s="353">
        <f t="shared" si="1"/>
        <v>0</v>
      </c>
      <c r="J20" s="353"/>
      <c r="K20" s="366"/>
      <c r="L20" s="353">
        <f t="shared" si="2"/>
        <v>0</v>
      </c>
      <c r="M20" s="354"/>
      <c r="N20" s="354"/>
      <c r="O20" s="354"/>
      <c r="P20" s="354"/>
      <c r="Q20" s="354"/>
      <c r="R20" s="23"/>
    </row>
    <row r="21" spans="2:19" x14ac:dyDescent="0.3">
      <c r="B21" s="101">
        <v>9</v>
      </c>
      <c r="C21" s="25" t="s">
        <v>482</v>
      </c>
      <c r="D21" s="365">
        <f>AVERAGE(D15,D19)</f>
        <v>1.2873724072560031</v>
      </c>
      <c r="E21" s="365">
        <f>AVERAGE(E15,E19)</f>
        <v>0.57880390309787888</v>
      </c>
      <c r="F21" s="365">
        <f t="shared" si="0"/>
        <v>-0.70856850415812422</v>
      </c>
      <c r="G21" s="365">
        <f>AVERAGE(G15,G19)</f>
        <v>1.955872407256003</v>
      </c>
      <c r="H21" s="365">
        <f>AVERAGE(H15,H19)</f>
        <v>0.5571397251235729</v>
      </c>
      <c r="I21" s="365">
        <f t="shared" si="1"/>
        <v>-1.39873268213243</v>
      </c>
      <c r="J21" s="365">
        <f>AVERAGE(J15,J19)</f>
        <v>1.955872407256003</v>
      </c>
      <c r="K21" s="365">
        <f>AVERAGE(K15,K19)</f>
        <v>0.9313404309624872</v>
      </c>
      <c r="L21" s="365">
        <f t="shared" si="2"/>
        <v>-1.0245319762935159</v>
      </c>
      <c r="M21" s="365">
        <f>AVERAGE(M15,M19)</f>
        <v>1.9312019093548285</v>
      </c>
      <c r="N21" s="365">
        <f>AVERAGE(N15,N19)</f>
        <v>2.4092964401626524</v>
      </c>
      <c r="O21" s="365">
        <f t="shared" ref="O21:Q21" si="5">AVERAGE(O15,O19)</f>
        <v>2.42358176430381</v>
      </c>
      <c r="P21" s="365">
        <f t="shared" si="5"/>
        <v>6.1023993880311327</v>
      </c>
      <c r="Q21" s="365">
        <f t="shared" si="5"/>
        <v>9.0950141846779538</v>
      </c>
      <c r="R21" s="23"/>
    </row>
    <row r="22" spans="2:19" ht="15.5" x14ac:dyDescent="0.35">
      <c r="B22" s="101">
        <v>10</v>
      </c>
      <c r="C22" s="25" t="s">
        <v>479</v>
      </c>
      <c r="D22" s="417">
        <v>0</v>
      </c>
      <c r="E22" s="517">
        <v>0.1</v>
      </c>
      <c r="F22" s="417">
        <f t="shared" si="0"/>
        <v>0.1</v>
      </c>
      <c r="G22" s="417">
        <v>0</v>
      </c>
      <c r="H22" s="1016">
        <v>0.1</v>
      </c>
      <c r="I22" s="517">
        <f t="shared" si="1"/>
        <v>0.1</v>
      </c>
      <c r="J22" s="417">
        <v>0</v>
      </c>
      <c r="K22" s="517">
        <f>H22</f>
        <v>0.1</v>
      </c>
      <c r="L22" s="418">
        <f t="shared" si="2"/>
        <v>0.1</v>
      </c>
      <c r="M22" s="517">
        <f>K22</f>
        <v>0.1</v>
      </c>
      <c r="N22" s="517">
        <f>M22</f>
        <v>0.1</v>
      </c>
      <c r="O22" s="517">
        <f t="shared" ref="O22:Q22" si="6">N22</f>
        <v>0.1</v>
      </c>
      <c r="P22" s="517">
        <f t="shared" si="6"/>
        <v>0.1</v>
      </c>
      <c r="Q22" s="517">
        <f t="shared" si="6"/>
        <v>0.1</v>
      </c>
      <c r="R22" s="23"/>
    </row>
    <row r="23" spans="2:19" ht="15.5" x14ac:dyDescent="0.35">
      <c r="B23" s="400">
        <v>11</v>
      </c>
      <c r="C23" s="401" t="s">
        <v>33</v>
      </c>
      <c r="D23" s="404">
        <f>D21*D22</f>
        <v>0</v>
      </c>
      <c r="E23" s="404">
        <f>E21*E22</f>
        <v>5.7880390309787894E-2</v>
      </c>
      <c r="F23" s="404">
        <f t="shared" si="0"/>
        <v>5.7880390309787894E-2</v>
      </c>
      <c r="G23" s="404">
        <f>G21*G22</f>
        <v>0</v>
      </c>
      <c r="H23" s="893">
        <f>H21*H22</f>
        <v>5.5713972512357296E-2</v>
      </c>
      <c r="I23" s="404">
        <f t="shared" si="1"/>
        <v>5.5713972512357296E-2</v>
      </c>
      <c r="J23" s="404">
        <f>J21*J22</f>
        <v>0</v>
      </c>
      <c r="K23" s="613">
        <f>K21*K22</f>
        <v>9.3134043096248731E-2</v>
      </c>
      <c r="L23" s="404">
        <f t="shared" si="2"/>
        <v>9.3134043096248731E-2</v>
      </c>
      <c r="M23" s="404">
        <f>M21*M22</f>
        <v>0.19312019093548285</v>
      </c>
      <c r="N23" s="404">
        <f>N21*N22</f>
        <v>0.24092964401626527</v>
      </c>
      <c r="O23" s="404">
        <f t="shared" ref="O23:Q23" si="7">O21*O22</f>
        <v>0.24235817643038102</v>
      </c>
      <c r="P23" s="404">
        <f t="shared" si="7"/>
        <v>0.61023993880311334</v>
      </c>
      <c r="Q23" s="404">
        <f t="shared" si="7"/>
        <v>0.90950141846779542</v>
      </c>
      <c r="R23" s="403"/>
    </row>
    <row r="24" spans="2:19" x14ac:dyDescent="0.3">
      <c r="B24" s="101">
        <v>12</v>
      </c>
      <c r="C24" s="25" t="s">
        <v>409</v>
      </c>
      <c r="D24" s="365">
        <v>3.6106799999999998E-4</v>
      </c>
      <c r="E24" s="365">
        <v>9.2086299999999996E-4</v>
      </c>
      <c r="F24" s="365">
        <f t="shared" si="0"/>
        <v>5.5979499999999998E-4</v>
      </c>
      <c r="G24" s="353">
        <v>3.6106799999999998E-4</v>
      </c>
      <c r="H24" s="365">
        <v>3.3101000000000003E-3</v>
      </c>
      <c r="I24" s="353">
        <f t="shared" si="1"/>
        <v>2.9490320000000003E-3</v>
      </c>
      <c r="J24" s="353">
        <v>3.6106799999999998E-4</v>
      </c>
      <c r="K24" s="365">
        <v>3.3101000000000003E-3</v>
      </c>
      <c r="L24" s="353">
        <f t="shared" si="2"/>
        <v>2.9490320000000003E-3</v>
      </c>
      <c r="M24" s="480">
        <v>3.3101000000000003E-3</v>
      </c>
      <c r="N24" s="480">
        <v>3.3101000000000003E-3</v>
      </c>
      <c r="O24" s="480">
        <v>3.3101000000000003E-3</v>
      </c>
      <c r="P24" s="480">
        <v>3.3101000000000003E-3</v>
      </c>
      <c r="Q24" s="480">
        <v>3.3101000000000003E-3</v>
      </c>
      <c r="R24" s="23"/>
    </row>
    <row r="25" spans="2:19" x14ac:dyDescent="0.3">
      <c r="B25" s="102">
        <v>13</v>
      </c>
      <c r="C25" s="24" t="s">
        <v>480</v>
      </c>
      <c r="D25" s="359">
        <f>SUM(D23:D24)</f>
        <v>3.6106799999999998E-4</v>
      </c>
      <c r="E25" s="359">
        <f>SUM(E23:E24)</f>
        <v>5.8801253309787894E-2</v>
      </c>
      <c r="F25" s="359">
        <f t="shared" ref="F25:N25" si="8">SUM(F23:F24)</f>
        <v>5.8440185309787895E-2</v>
      </c>
      <c r="G25" s="359">
        <f>SUM(G23:G24)</f>
        <v>3.6106799999999998E-4</v>
      </c>
      <c r="H25" s="359">
        <f t="shared" si="8"/>
        <v>5.9024072512357299E-2</v>
      </c>
      <c r="I25" s="359">
        <f t="shared" si="8"/>
        <v>5.8663004512357293E-2</v>
      </c>
      <c r="J25" s="359">
        <f>SUM(J23:J24)</f>
        <v>3.6106799999999998E-4</v>
      </c>
      <c r="K25" s="359">
        <f t="shared" si="8"/>
        <v>9.6444143096248727E-2</v>
      </c>
      <c r="L25" s="359">
        <f t="shared" si="8"/>
        <v>9.6083075096248735E-2</v>
      </c>
      <c r="M25" s="359">
        <f t="shared" si="8"/>
        <v>0.19643029093548287</v>
      </c>
      <c r="N25" s="359">
        <f t="shared" si="8"/>
        <v>0.24423974401626528</v>
      </c>
      <c r="O25" s="359">
        <f t="shared" ref="O25:Q25" si="9">SUM(O23:O24)</f>
        <v>0.24566827643038103</v>
      </c>
      <c r="P25" s="359">
        <f t="shared" si="9"/>
        <v>0.61355003880311332</v>
      </c>
      <c r="Q25" s="359">
        <f t="shared" si="9"/>
        <v>0.9128115184677954</v>
      </c>
      <c r="R25" s="23"/>
    </row>
    <row r="26" spans="2:19" s="5" customFormat="1" x14ac:dyDescent="0.3">
      <c r="B26" s="49"/>
      <c r="C26" s="18"/>
      <c r="D26" s="18"/>
      <c r="E26" s="18"/>
      <c r="F26" s="18"/>
      <c r="G26" s="18"/>
      <c r="H26" s="17"/>
      <c r="I26" s="17"/>
      <c r="J26" s="17"/>
      <c r="K26" s="20"/>
      <c r="L26" s="20"/>
      <c r="M26" s="19"/>
      <c r="N26" s="63"/>
      <c r="O26" s="17"/>
      <c r="P26" s="17"/>
      <c r="Q26" s="17"/>
      <c r="R26" s="17"/>
    </row>
    <row r="27" spans="2:19" ht="17.5" x14ac:dyDescent="0.25">
      <c r="C27" s="103" t="s">
        <v>481</v>
      </c>
      <c r="D27" s="103"/>
      <c r="E27" s="103"/>
      <c r="F27" s="103"/>
      <c r="G27" s="103"/>
    </row>
    <row r="28" spans="2:19" x14ac:dyDescent="0.25">
      <c r="R28" s="1364" t="s">
        <v>27</v>
      </c>
      <c r="S28" s="21" t="s">
        <v>10</v>
      </c>
    </row>
    <row r="29" spans="2:19" ht="26" customHeight="1" x14ac:dyDescent="0.25">
      <c r="B29" s="1257" t="s">
        <v>346</v>
      </c>
      <c r="C29" s="1257" t="s">
        <v>26</v>
      </c>
      <c r="D29" s="1358" t="s">
        <v>519</v>
      </c>
      <c r="E29" s="1359"/>
      <c r="F29" s="1360"/>
      <c r="G29" s="1358" t="s">
        <v>520</v>
      </c>
      <c r="H29" s="1359"/>
      <c r="I29" s="1360"/>
      <c r="J29" s="1358" t="s">
        <v>521</v>
      </c>
      <c r="K29" s="1359"/>
      <c r="L29" s="1360"/>
      <c r="M29" s="605" t="s">
        <v>934</v>
      </c>
      <c r="N29" s="605" t="s">
        <v>935</v>
      </c>
      <c r="O29" s="592" t="s">
        <v>939</v>
      </c>
      <c r="P29" s="592" t="s">
        <v>936</v>
      </c>
      <c r="Q29" s="592" t="s">
        <v>938</v>
      </c>
      <c r="R29" s="1365"/>
    </row>
    <row r="30" spans="2:19" ht="31.5" customHeight="1" x14ac:dyDescent="0.25">
      <c r="B30" s="1257"/>
      <c r="C30" s="1257"/>
      <c r="D30" s="346" t="s">
        <v>458</v>
      </c>
      <c r="E30" s="336" t="s">
        <v>79</v>
      </c>
      <c r="F30" s="336" t="s">
        <v>459</v>
      </c>
      <c r="G30" s="346" t="s">
        <v>458</v>
      </c>
      <c r="H30" s="336" t="s">
        <v>79</v>
      </c>
      <c r="I30" s="336" t="s">
        <v>459</v>
      </c>
      <c r="J30" s="336" t="s">
        <v>458</v>
      </c>
      <c r="K30" s="384" t="s">
        <v>80</v>
      </c>
      <c r="L30" s="336" t="s">
        <v>460</v>
      </c>
      <c r="M30" s="594" t="s">
        <v>937</v>
      </c>
      <c r="N30" s="594" t="s">
        <v>937</v>
      </c>
      <c r="O30" s="594" t="s">
        <v>937</v>
      </c>
      <c r="P30" s="594" t="s">
        <v>937</v>
      </c>
      <c r="Q30" s="594" t="s">
        <v>937</v>
      </c>
      <c r="R30" s="1366"/>
    </row>
    <row r="31" spans="2:19" x14ac:dyDescent="0.25">
      <c r="B31" s="255"/>
      <c r="C31" s="256"/>
      <c r="D31" s="594" t="s">
        <v>81</v>
      </c>
      <c r="E31" s="594" t="s">
        <v>82</v>
      </c>
      <c r="F31" s="594" t="s">
        <v>692</v>
      </c>
      <c r="G31" s="594" t="s">
        <v>397</v>
      </c>
      <c r="H31" s="594" t="s">
        <v>414</v>
      </c>
      <c r="I31" s="594" t="s">
        <v>465</v>
      </c>
      <c r="J31" s="947" t="s">
        <v>415</v>
      </c>
      <c r="K31" s="947" t="s">
        <v>416</v>
      </c>
      <c r="L31" s="947" t="s">
        <v>523</v>
      </c>
      <c r="M31" s="594" t="s">
        <v>670</v>
      </c>
      <c r="N31" s="594" t="s">
        <v>604</v>
      </c>
      <c r="O31" s="594" t="s">
        <v>605</v>
      </c>
      <c r="P31" s="594" t="s">
        <v>606</v>
      </c>
      <c r="Q31" s="594" t="s">
        <v>607</v>
      </c>
      <c r="R31" s="23"/>
    </row>
    <row r="32" spans="2:19" x14ac:dyDescent="0.3">
      <c r="B32" s="102">
        <v>1</v>
      </c>
      <c r="C32" s="447" t="s">
        <v>1407</v>
      </c>
      <c r="D32" s="23"/>
      <c r="E32" s="23"/>
      <c r="F32" s="23"/>
      <c r="G32" s="23"/>
      <c r="H32" s="23"/>
      <c r="I32" s="23"/>
      <c r="J32" s="23"/>
      <c r="K32" s="23"/>
      <c r="L32" s="23"/>
      <c r="M32" s="23"/>
      <c r="N32" s="23"/>
      <c r="O32" s="23"/>
      <c r="P32" s="23"/>
      <c r="Q32" s="23"/>
      <c r="R32" s="23"/>
    </row>
    <row r="33" spans="2:18" x14ac:dyDescent="0.3">
      <c r="B33" s="101">
        <v>1.1000000000000001</v>
      </c>
      <c r="C33" s="448" t="s">
        <v>29</v>
      </c>
      <c r="D33" s="469"/>
      <c r="E33" s="469">
        <v>0</v>
      </c>
      <c r="F33" s="469">
        <f>E33-D33</f>
        <v>0</v>
      </c>
      <c r="G33" s="470"/>
      <c r="H33" s="469">
        <v>0</v>
      </c>
      <c r="I33" s="469">
        <f>H33-G33</f>
        <v>0</v>
      </c>
      <c r="J33" s="470"/>
      <c r="K33" s="469"/>
      <c r="L33" s="469">
        <f>K33-J33</f>
        <v>0</v>
      </c>
      <c r="M33" s="470"/>
      <c r="N33" s="470"/>
      <c r="O33" s="470"/>
      <c r="P33" s="470"/>
      <c r="Q33" s="470"/>
      <c r="R33" s="23"/>
    </row>
    <row r="34" spans="2:18" x14ac:dyDescent="0.3">
      <c r="B34" s="101">
        <f t="shared" ref="B34:B40" si="10">B33+0.1</f>
        <v>1.2000000000000002</v>
      </c>
      <c r="C34" s="448" t="s">
        <v>405</v>
      </c>
      <c r="D34" s="469"/>
      <c r="E34" s="469">
        <v>0</v>
      </c>
      <c r="F34" s="469">
        <f t="shared" ref="F34:F40" si="11">E34-D34</f>
        <v>0</v>
      </c>
      <c r="G34" s="470"/>
      <c r="H34" s="469">
        <v>0</v>
      </c>
      <c r="I34" s="469">
        <f t="shared" ref="I34:I40" si="12">H34-G34</f>
        <v>0</v>
      </c>
      <c r="J34" s="470"/>
      <c r="K34" s="469"/>
      <c r="L34" s="469">
        <f t="shared" ref="L34:L40" si="13">K34-J34</f>
        <v>0</v>
      </c>
      <c r="M34" s="470"/>
      <c r="N34" s="470"/>
      <c r="O34" s="470"/>
      <c r="P34" s="470"/>
      <c r="Q34" s="470"/>
      <c r="R34" s="23"/>
    </row>
    <row r="35" spans="2:18" x14ac:dyDescent="0.3">
      <c r="B35" s="101">
        <f t="shared" si="10"/>
        <v>1.3000000000000003</v>
      </c>
      <c r="C35" s="448" t="s">
        <v>345</v>
      </c>
      <c r="D35" s="469"/>
      <c r="E35" s="469">
        <v>0</v>
      </c>
      <c r="F35" s="469">
        <f t="shared" si="11"/>
        <v>0</v>
      </c>
      <c r="G35" s="470"/>
      <c r="H35" s="469">
        <v>0</v>
      </c>
      <c r="I35" s="469">
        <f t="shared" si="12"/>
        <v>0</v>
      </c>
      <c r="J35" s="470"/>
      <c r="K35" s="469"/>
      <c r="L35" s="469">
        <f t="shared" si="13"/>
        <v>0</v>
      </c>
      <c r="M35" s="470"/>
      <c r="N35" s="470"/>
      <c r="O35" s="470"/>
      <c r="P35" s="470"/>
      <c r="Q35" s="470"/>
      <c r="R35" s="23"/>
    </row>
    <row r="36" spans="2:18" x14ac:dyDescent="0.3">
      <c r="B36" s="101">
        <f t="shared" si="10"/>
        <v>1.4000000000000004</v>
      </c>
      <c r="C36" s="448" t="s">
        <v>30</v>
      </c>
      <c r="D36" s="469"/>
      <c r="E36" s="469">
        <v>0</v>
      </c>
      <c r="F36" s="469">
        <f t="shared" si="11"/>
        <v>0</v>
      </c>
      <c r="G36" s="470"/>
      <c r="H36" s="469">
        <v>0</v>
      </c>
      <c r="I36" s="469">
        <f t="shared" si="12"/>
        <v>0</v>
      </c>
      <c r="J36" s="470"/>
      <c r="K36" s="469"/>
      <c r="L36" s="469">
        <f t="shared" si="13"/>
        <v>0</v>
      </c>
      <c r="M36" s="470"/>
      <c r="N36" s="470"/>
      <c r="O36" s="470"/>
      <c r="P36" s="470"/>
      <c r="Q36" s="470"/>
      <c r="R36" s="23"/>
    </row>
    <row r="37" spans="2:18" x14ac:dyDescent="0.3">
      <c r="B37" s="101">
        <f t="shared" si="10"/>
        <v>1.5000000000000004</v>
      </c>
      <c r="C37" s="448" t="s">
        <v>31</v>
      </c>
      <c r="D37" s="469"/>
      <c r="E37" s="469">
        <f>+E33-E34+E35-E36</f>
        <v>0</v>
      </c>
      <c r="F37" s="469">
        <f t="shared" si="11"/>
        <v>0</v>
      </c>
      <c r="G37" s="470"/>
      <c r="H37" s="469">
        <f>+H33-H34+H35-H36</f>
        <v>0</v>
      </c>
      <c r="I37" s="469">
        <f t="shared" si="12"/>
        <v>0</v>
      </c>
      <c r="J37" s="470"/>
      <c r="K37" s="470">
        <f>+J33-J34+J35-J36</f>
        <v>0</v>
      </c>
      <c r="L37" s="469">
        <f t="shared" si="13"/>
        <v>0</v>
      </c>
      <c r="M37" s="470"/>
      <c r="N37" s="470"/>
      <c r="O37" s="470"/>
      <c r="P37" s="470"/>
      <c r="Q37" s="470"/>
      <c r="R37" s="23"/>
    </row>
    <row r="38" spans="2:18" x14ac:dyDescent="0.3">
      <c r="B38" s="101">
        <f t="shared" si="10"/>
        <v>1.6000000000000005</v>
      </c>
      <c r="C38" s="448" t="s">
        <v>483</v>
      </c>
      <c r="D38" s="469"/>
      <c r="E38" s="397">
        <f t="shared" ref="E38" si="14">AVERAGE(E33,E37)</f>
        <v>0</v>
      </c>
      <c r="F38" s="469">
        <f t="shared" si="11"/>
        <v>0</v>
      </c>
      <c r="G38" s="470"/>
      <c r="H38" s="397">
        <f t="shared" ref="H38" si="15">AVERAGE(H33,H37)</f>
        <v>0</v>
      </c>
      <c r="I38" s="469">
        <f t="shared" si="12"/>
        <v>0</v>
      </c>
      <c r="J38" s="470"/>
      <c r="K38" s="469"/>
      <c r="L38" s="469">
        <f t="shared" si="13"/>
        <v>0</v>
      </c>
      <c r="M38" s="470"/>
      <c r="N38" s="470"/>
      <c r="O38" s="470"/>
      <c r="P38" s="470"/>
      <c r="Q38" s="470"/>
      <c r="R38" s="23"/>
    </row>
    <row r="39" spans="2:18" x14ac:dyDescent="0.3">
      <c r="B39" s="101">
        <f t="shared" si="10"/>
        <v>1.7000000000000006</v>
      </c>
      <c r="C39" s="448" t="s">
        <v>32</v>
      </c>
      <c r="D39" s="469"/>
      <c r="E39" s="469">
        <f>IFERROR(E40/E38,0)</f>
        <v>0</v>
      </c>
      <c r="F39" s="469">
        <f>IFERROR(F40/F38,0)</f>
        <v>0</v>
      </c>
      <c r="G39" s="470"/>
      <c r="H39" s="469">
        <f>IFERROR(H40/H38,0)</f>
        <v>0</v>
      </c>
      <c r="I39" s="469" t="e">
        <f>I40/I38</f>
        <v>#DIV/0!</v>
      </c>
      <c r="J39" s="470"/>
      <c r="K39" s="470" t="e">
        <f>J40/K38</f>
        <v>#DIV/0!</v>
      </c>
      <c r="L39" s="469" t="e">
        <f>L40/L38</f>
        <v>#DIV/0!</v>
      </c>
      <c r="M39" s="470"/>
      <c r="N39" s="470"/>
      <c r="O39" s="470"/>
      <c r="P39" s="470"/>
      <c r="Q39" s="470"/>
      <c r="R39" s="23"/>
    </row>
    <row r="40" spans="2:18" x14ac:dyDescent="0.3">
      <c r="B40" s="101">
        <f t="shared" si="10"/>
        <v>1.8000000000000007</v>
      </c>
      <c r="C40" s="448" t="s">
        <v>33</v>
      </c>
      <c r="D40" s="469"/>
      <c r="E40" s="469">
        <v>0</v>
      </c>
      <c r="F40" s="469">
        <f t="shared" si="11"/>
        <v>0</v>
      </c>
      <c r="G40" s="470"/>
      <c r="H40" s="469">
        <v>0</v>
      </c>
      <c r="I40" s="469">
        <f t="shared" si="12"/>
        <v>0</v>
      </c>
      <c r="J40" s="470"/>
      <c r="K40" s="469"/>
      <c r="L40" s="469">
        <f t="shared" si="13"/>
        <v>0</v>
      </c>
      <c r="M40" s="470"/>
      <c r="N40" s="470"/>
      <c r="O40" s="470"/>
      <c r="P40" s="470"/>
      <c r="Q40" s="470"/>
      <c r="R40" s="23"/>
    </row>
    <row r="41" spans="2:18" x14ac:dyDescent="0.3">
      <c r="B41" s="101"/>
      <c r="C41" s="448"/>
      <c r="D41" s="469"/>
      <c r="E41" s="469"/>
      <c r="F41" s="469"/>
      <c r="G41" s="470"/>
      <c r="H41" s="469"/>
      <c r="I41" s="469"/>
      <c r="J41" s="470"/>
      <c r="K41" s="469"/>
      <c r="L41" s="469"/>
      <c r="M41" s="470"/>
      <c r="N41" s="470"/>
      <c r="O41" s="470"/>
      <c r="P41" s="470"/>
      <c r="Q41" s="470"/>
      <c r="R41" s="23"/>
    </row>
    <row r="42" spans="2:18" x14ac:dyDescent="0.3">
      <c r="B42" s="102">
        <v>2</v>
      </c>
      <c r="C42" s="449" t="s">
        <v>1408</v>
      </c>
      <c r="D42" s="469"/>
      <c r="E42" s="469"/>
      <c r="F42" s="469"/>
      <c r="G42" s="470"/>
      <c r="H42" s="469"/>
      <c r="I42" s="469"/>
      <c r="J42" s="470"/>
      <c r="K42" s="469"/>
      <c r="L42" s="469"/>
      <c r="M42" s="470"/>
      <c r="N42" s="470"/>
      <c r="O42" s="470"/>
      <c r="P42" s="470"/>
      <c r="Q42" s="470"/>
      <c r="R42" s="23"/>
    </row>
    <row r="43" spans="2:18" x14ac:dyDescent="0.3">
      <c r="B43" s="101">
        <f t="shared" ref="B43:B50" si="16">B42+0.1</f>
        <v>2.1</v>
      </c>
      <c r="C43" s="448" t="s">
        <v>29</v>
      </c>
      <c r="D43" s="469"/>
      <c r="E43" s="469">
        <v>0</v>
      </c>
      <c r="F43" s="469">
        <f t="shared" ref="F43:F50" si="17">E43-D43</f>
        <v>0</v>
      </c>
      <c r="G43" s="470"/>
      <c r="H43" s="469">
        <v>0</v>
      </c>
      <c r="I43" s="469">
        <f t="shared" ref="I43:I50" si="18">H43-G43</f>
        <v>0</v>
      </c>
      <c r="J43" s="470"/>
      <c r="K43" s="469"/>
      <c r="L43" s="469">
        <f t="shared" ref="L43:L50" si="19">K43-J43</f>
        <v>0</v>
      </c>
      <c r="M43" s="470"/>
      <c r="N43" s="470"/>
      <c r="O43" s="470"/>
      <c r="P43" s="470"/>
      <c r="Q43" s="470"/>
      <c r="R43" s="23"/>
    </row>
    <row r="44" spans="2:18" x14ac:dyDescent="0.3">
      <c r="B44" s="101">
        <f t="shared" si="16"/>
        <v>2.2000000000000002</v>
      </c>
      <c r="C44" s="448" t="s">
        <v>405</v>
      </c>
      <c r="D44" s="469"/>
      <c r="E44" s="469">
        <v>0</v>
      </c>
      <c r="F44" s="469">
        <f t="shared" si="17"/>
        <v>0</v>
      </c>
      <c r="G44" s="470"/>
      <c r="H44" s="469">
        <v>0</v>
      </c>
      <c r="I44" s="469">
        <f t="shared" si="18"/>
        <v>0</v>
      </c>
      <c r="J44" s="470"/>
      <c r="K44" s="469"/>
      <c r="L44" s="469">
        <f t="shared" si="19"/>
        <v>0</v>
      </c>
      <c r="M44" s="470"/>
      <c r="N44" s="470"/>
      <c r="O44" s="470"/>
      <c r="P44" s="470"/>
      <c r="Q44" s="470"/>
      <c r="R44" s="23"/>
    </row>
    <row r="45" spans="2:18" x14ac:dyDescent="0.3">
      <c r="B45" s="101">
        <f t="shared" si="16"/>
        <v>2.3000000000000003</v>
      </c>
      <c r="C45" s="448" t="s">
        <v>345</v>
      </c>
      <c r="D45" s="469"/>
      <c r="E45" s="469">
        <v>0</v>
      </c>
      <c r="F45" s="469">
        <f t="shared" si="17"/>
        <v>0</v>
      </c>
      <c r="G45" s="470"/>
      <c r="H45" s="469">
        <v>0</v>
      </c>
      <c r="I45" s="469">
        <f t="shared" si="18"/>
        <v>0</v>
      </c>
      <c r="J45" s="470"/>
      <c r="K45" s="469"/>
      <c r="L45" s="469">
        <f t="shared" si="19"/>
        <v>0</v>
      </c>
      <c r="M45" s="470"/>
      <c r="N45" s="470"/>
      <c r="O45" s="470"/>
      <c r="P45" s="470"/>
      <c r="Q45" s="470"/>
      <c r="R45" s="23"/>
    </row>
    <row r="46" spans="2:18" x14ac:dyDescent="0.3">
      <c r="B46" s="101">
        <f t="shared" si="16"/>
        <v>2.4000000000000004</v>
      </c>
      <c r="C46" s="448" t="s">
        <v>30</v>
      </c>
      <c r="D46" s="469"/>
      <c r="E46" s="469">
        <v>0</v>
      </c>
      <c r="F46" s="469">
        <f t="shared" si="17"/>
        <v>0</v>
      </c>
      <c r="G46" s="470"/>
      <c r="H46" s="469">
        <v>0</v>
      </c>
      <c r="I46" s="469">
        <f t="shared" si="18"/>
        <v>0</v>
      </c>
      <c r="J46" s="470"/>
      <c r="K46" s="469"/>
      <c r="L46" s="469">
        <f t="shared" si="19"/>
        <v>0</v>
      </c>
      <c r="M46" s="470"/>
      <c r="N46" s="470"/>
      <c r="O46" s="470"/>
      <c r="P46" s="470"/>
      <c r="Q46" s="470"/>
      <c r="R46" s="23"/>
    </row>
    <row r="47" spans="2:18" x14ac:dyDescent="0.3">
      <c r="B47" s="101">
        <f t="shared" si="16"/>
        <v>2.5000000000000004</v>
      </c>
      <c r="C47" s="448" t="s">
        <v>31</v>
      </c>
      <c r="D47" s="469"/>
      <c r="E47" s="469">
        <f>+E43-E44+E45-E46</f>
        <v>0</v>
      </c>
      <c r="F47" s="469">
        <f t="shared" si="17"/>
        <v>0</v>
      </c>
      <c r="G47" s="470"/>
      <c r="H47" s="469">
        <f>+H43-H44+H45-H46</f>
        <v>0</v>
      </c>
      <c r="I47" s="469">
        <f t="shared" si="18"/>
        <v>0</v>
      </c>
      <c r="J47" s="470"/>
      <c r="K47" s="470">
        <f>+J43-J44+J45-J46</f>
        <v>0</v>
      </c>
      <c r="L47" s="469">
        <f t="shared" si="19"/>
        <v>0</v>
      </c>
      <c r="M47" s="470"/>
      <c r="N47" s="470"/>
      <c r="O47" s="470"/>
      <c r="P47" s="470"/>
      <c r="Q47" s="470"/>
      <c r="R47" s="23"/>
    </row>
    <row r="48" spans="2:18" x14ac:dyDescent="0.3">
      <c r="B48" s="101">
        <f t="shared" si="16"/>
        <v>2.6000000000000005</v>
      </c>
      <c r="C48" s="448" t="s">
        <v>483</v>
      </c>
      <c r="D48" s="469"/>
      <c r="E48" s="397">
        <f t="shared" ref="E48" si="20">AVERAGE(E43,E47)</f>
        <v>0</v>
      </c>
      <c r="F48" s="469">
        <f t="shared" si="17"/>
        <v>0</v>
      </c>
      <c r="G48" s="470"/>
      <c r="H48" s="397">
        <f t="shared" ref="H48" si="21">AVERAGE(H43,H47)</f>
        <v>0</v>
      </c>
      <c r="I48" s="469">
        <f t="shared" si="18"/>
        <v>0</v>
      </c>
      <c r="J48" s="470"/>
      <c r="K48" s="469"/>
      <c r="L48" s="469">
        <f t="shared" si="19"/>
        <v>0</v>
      </c>
      <c r="M48" s="470"/>
      <c r="N48" s="470"/>
      <c r="O48" s="470"/>
      <c r="P48" s="470"/>
      <c r="Q48" s="470"/>
      <c r="R48" s="23"/>
    </row>
    <row r="49" spans="2:18" x14ac:dyDescent="0.3">
      <c r="B49" s="101">
        <f t="shared" si="16"/>
        <v>2.7000000000000006</v>
      </c>
      <c r="C49" s="448" t="s">
        <v>32</v>
      </c>
      <c r="D49" s="469"/>
      <c r="E49" s="469">
        <f>IFERROR(E50/E48,0)</f>
        <v>0</v>
      </c>
      <c r="F49" s="469">
        <f>IFERROR(F50/F48,0)</f>
        <v>0</v>
      </c>
      <c r="G49" s="470"/>
      <c r="H49" s="469">
        <f>IFERROR(H50/H48,0)</f>
        <v>0</v>
      </c>
      <c r="I49" s="469" t="e">
        <f>I50/I48</f>
        <v>#DIV/0!</v>
      </c>
      <c r="J49" s="470"/>
      <c r="K49" s="470" t="e">
        <f>J50/K48</f>
        <v>#DIV/0!</v>
      </c>
      <c r="L49" s="469" t="e">
        <f>L50/L48</f>
        <v>#DIV/0!</v>
      </c>
      <c r="M49" s="470"/>
      <c r="N49" s="470"/>
      <c r="O49" s="470"/>
      <c r="P49" s="470"/>
      <c r="Q49" s="470"/>
      <c r="R49" s="23"/>
    </row>
    <row r="50" spans="2:18" x14ac:dyDescent="0.3">
      <c r="B50" s="101">
        <f t="shared" si="16"/>
        <v>2.8000000000000007</v>
      </c>
      <c r="C50" s="448" t="s">
        <v>33</v>
      </c>
      <c r="D50" s="469"/>
      <c r="E50" s="469">
        <v>0</v>
      </c>
      <c r="F50" s="469">
        <f t="shared" si="17"/>
        <v>0</v>
      </c>
      <c r="G50" s="470"/>
      <c r="H50" s="469">
        <v>0</v>
      </c>
      <c r="I50" s="469">
        <f t="shared" si="18"/>
        <v>0</v>
      </c>
      <c r="J50" s="470"/>
      <c r="K50" s="469"/>
      <c r="L50" s="469">
        <f t="shared" si="19"/>
        <v>0</v>
      </c>
      <c r="M50" s="470"/>
      <c r="N50" s="470"/>
      <c r="O50" s="470"/>
      <c r="P50" s="470"/>
      <c r="Q50" s="470"/>
      <c r="R50" s="23"/>
    </row>
    <row r="51" spans="2:18" x14ac:dyDescent="0.3">
      <c r="B51" s="102"/>
      <c r="C51" s="449"/>
      <c r="D51" s="469"/>
      <c r="E51" s="469"/>
      <c r="F51" s="469"/>
      <c r="G51" s="470"/>
      <c r="H51" s="469"/>
      <c r="I51" s="469"/>
      <c r="J51" s="470"/>
      <c r="K51" s="469"/>
      <c r="L51" s="469"/>
      <c r="M51" s="470"/>
      <c r="N51" s="470"/>
      <c r="O51" s="470"/>
      <c r="P51" s="470"/>
      <c r="Q51" s="470"/>
      <c r="R51" s="23"/>
    </row>
    <row r="52" spans="2:18" x14ac:dyDescent="0.3">
      <c r="B52" s="101">
        <v>3</v>
      </c>
      <c r="C52" s="448" t="s">
        <v>1409</v>
      </c>
      <c r="D52" s="469"/>
      <c r="E52" s="469"/>
      <c r="F52" s="469"/>
      <c r="G52" s="470"/>
      <c r="H52" s="469"/>
      <c r="I52" s="469"/>
      <c r="J52" s="470"/>
      <c r="K52" s="469"/>
      <c r="L52" s="469"/>
      <c r="M52" s="470"/>
      <c r="N52" s="470"/>
      <c r="O52" s="470"/>
      <c r="P52" s="470"/>
      <c r="Q52" s="470"/>
      <c r="R52" s="23"/>
    </row>
    <row r="53" spans="2:18" x14ac:dyDescent="0.3">
      <c r="B53" s="101">
        <f>B52+0.1</f>
        <v>3.1</v>
      </c>
      <c r="C53" s="448" t="s">
        <v>29</v>
      </c>
      <c r="D53" s="469"/>
      <c r="E53" s="469">
        <v>0</v>
      </c>
      <c r="F53" s="469">
        <f t="shared" ref="F53:F60" si="22">E53-D53</f>
        <v>0</v>
      </c>
      <c r="G53" s="470"/>
      <c r="H53" s="469">
        <v>0</v>
      </c>
      <c r="I53" s="469">
        <f t="shared" ref="I53:I60" si="23">H53-G53</f>
        <v>0</v>
      </c>
      <c r="J53" s="470"/>
      <c r="K53" s="469"/>
      <c r="L53" s="469">
        <f t="shared" ref="L53:L60" si="24">K53-J53</f>
        <v>0</v>
      </c>
      <c r="M53" s="470"/>
      <c r="N53" s="470"/>
      <c r="O53" s="470"/>
      <c r="P53" s="470"/>
      <c r="Q53" s="470"/>
      <c r="R53" s="23"/>
    </row>
    <row r="54" spans="2:18" x14ac:dyDescent="0.3">
      <c r="B54" s="101">
        <f t="shared" ref="B54:B60" si="25">B53+0.1</f>
        <v>3.2</v>
      </c>
      <c r="C54" s="448" t="s">
        <v>405</v>
      </c>
      <c r="D54" s="469"/>
      <c r="E54" s="469">
        <v>0</v>
      </c>
      <c r="F54" s="469">
        <f t="shared" si="22"/>
        <v>0</v>
      </c>
      <c r="G54" s="470"/>
      <c r="H54" s="469">
        <v>0</v>
      </c>
      <c r="I54" s="469">
        <f t="shared" si="23"/>
        <v>0</v>
      </c>
      <c r="J54" s="470"/>
      <c r="K54" s="469"/>
      <c r="L54" s="469">
        <f t="shared" si="24"/>
        <v>0</v>
      </c>
      <c r="M54" s="470"/>
      <c r="N54" s="470"/>
      <c r="O54" s="470"/>
      <c r="P54" s="470"/>
      <c r="Q54" s="470"/>
      <c r="R54" s="23"/>
    </row>
    <row r="55" spans="2:18" x14ac:dyDescent="0.3">
      <c r="B55" s="101">
        <f t="shared" si="25"/>
        <v>3.3000000000000003</v>
      </c>
      <c r="C55" s="448" t="s">
        <v>345</v>
      </c>
      <c r="D55" s="469"/>
      <c r="E55" s="469">
        <v>0</v>
      </c>
      <c r="F55" s="469">
        <f t="shared" si="22"/>
        <v>0</v>
      </c>
      <c r="G55" s="470"/>
      <c r="H55" s="469">
        <v>0</v>
      </c>
      <c r="I55" s="469">
        <f t="shared" si="23"/>
        <v>0</v>
      </c>
      <c r="J55" s="470"/>
      <c r="K55" s="469"/>
      <c r="L55" s="469">
        <f t="shared" si="24"/>
        <v>0</v>
      </c>
      <c r="M55" s="470"/>
      <c r="N55" s="470"/>
      <c r="O55" s="470"/>
      <c r="P55" s="470"/>
      <c r="Q55" s="470"/>
      <c r="R55" s="23"/>
    </row>
    <row r="56" spans="2:18" x14ac:dyDescent="0.3">
      <c r="B56" s="101">
        <f t="shared" si="25"/>
        <v>3.4000000000000004</v>
      </c>
      <c r="C56" s="448" t="s">
        <v>30</v>
      </c>
      <c r="D56" s="469"/>
      <c r="E56" s="469">
        <v>0</v>
      </c>
      <c r="F56" s="469">
        <f t="shared" si="22"/>
        <v>0</v>
      </c>
      <c r="G56" s="470"/>
      <c r="H56" s="469">
        <v>0</v>
      </c>
      <c r="I56" s="469">
        <f t="shared" si="23"/>
        <v>0</v>
      </c>
      <c r="J56" s="470"/>
      <c r="K56" s="469"/>
      <c r="L56" s="469">
        <f t="shared" si="24"/>
        <v>0</v>
      </c>
      <c r="M56" s="470"/>
      <c r="N56" s="470"/>
      <c r="O56" s="470"/>
      <c r="P56" s="470"/>
      <c r="Q56" s="470"/>
      <c r="R56" s="23"/>
    </row>
    <row r="57" spans="2:18" x14ac:dyDescent="0.3">
      <c r="B57" s="101">
        <f t="shared" si="25"/>
        <v>3.5000000000000004</v>
      </c>
      <c r="C57" s="448" t="s">
        <v>31</v>
      </c>
      <c r="D57" s="469"/>
      <c r="E57" s="469">
        <f>+E53-E54+E55-E56</f>
        <v>0</v>
      </c>
      <c r="F57" s="469">
        <f t="shared" si="22"/>
        <v>0</v>
      </c>
      <c r="G57" s="470"/>
      <c r="H57" s="469">
        <f>+H53-H54+H55-H56</f>
        <v>0</v>
      </c>
      <c r="I57" s="469">
        <f t="shared" si="23"/>
        <v>0</v>
      </c>
      <c r="J57" s="470"/>
      <c r="K57" s="470">
        <f>+J53-J54+J55-J56</f>
        <v>0</v>
      </c>
      <c r="L57" s="469">
        <f t="shared" si="24"/>
        <v>0</v>
      </c>
      <c r="M57" s="470"/>
      <c r="N57" s="470"/>
      <c r="O57" s="470"/>
      <c r="P57" s="470"/>
      <c r="Q57" s="470"/>
      <c r="R57" s="23"/>
    </row>
    <row r="58" spans="2:18" x14ac:dyDescent="0.3">
      <c r="B58" s="101">
        <f t="shared" si="25"/>
        <v>3.6000000000000005</v>
      </c>
      <c r="C58" s="448" t="s">
        <v>483</v>
      </c>
      <c r="D58" s="469"/>
      <c r="E58" s="397">
        <f t="shared" ref="E58" si="26">AVERAGE(E53,E57)</f>
        <v>0</v>
      </c>
      <c r="F58" s="469">
        <f t="shared" si="22"/>
        <v>0</v>
      </c>
      <c r="G58" s="470"/>
      <c r="H58" s="397">
        <f t="shared" ref="H58" si="27">AVERAGE(H53,H57)</f>
        <v>0</v>
      </c>
      <c r="I58" s="469">
        <f t="shared" si="23"/>
        <v>0</v>
      </c>
      <c r="J58" s="470"/>
      <c r="K58" s="469"/>
      <c r="L58" s="469">
        <f t="shared" si="24"/>
        <v>0</v>
      </c>
      <c r="M58" s="470"/>
      <c r="N58" s="470"/>
      <c r="O58" s="470"/>
      <c r="P58" s="470"/>
      <c r="Q58" s="470"/>
      <c r="R58" s="23"/>
    </row>
    <row r="59" spans="2:18" x14ac:dyDescent="0.3">
      <c r="B59" s="101">
        <f t="shared" si="25"/>
        <v>3.7000000000000006</v>
      </c>
      <c r="C59" s="448" t="s">
        <v>32</v>
      </c>
      <c r="D59" s="469"/>
      <c r="E59" s="469">
        <f>IFERROR(E60/E58,0)</f>
        <v>0</v>
      </c>
      <c r="F59" s="469">
        <f>IFERROR(F60/F58,0)</f>
        <v>0</v>
      </c>
      <c r="G59" s="470"/>
      <c r="H59" s="469">
        <f>IFERROR(H60/H58,0)</f>
        <v>0</v>
      </c>
      <c r="I59" s="469" t="e">
        <f>I60/I58</f>
        <v>#DIV/0!</v>
      </c>
      <c r="J59" s="470"/>
      <c r="K59" s="470" t="e">
        <f>J60/K58</f>
        <v>#DIV/0!</v>
      </c>
      <c r="L59" s="469" t="e">
        <f>L60/L58</f>
        <v>#DIV/0!</v>
      </c>
      <c r="M59" s="470"/>
      <c r="N59" s="470"/>
      <c r="O59" s="470"/>
      <c r="P59" s="470"/>
      <c r="Q59" s="470"/>
      <c r="R59" s="23"/>
    </row>
    <row r="60" spans="2:18" x14ac:dyDescent="0.3">
      <c r="B60" s="101">
        <f t="shared" si="25"/>
        <v>3.8000000000000007</v>
      </c>
      <c r="C60" s="448" t="s">
        <v>33</v>
      </c>
      <c r="D60" s="469"/>
      <c r="E60" s="469">
        <v>0</v>
      </c>
      <c r="F60" s="469">
        <f t="shared" si="22"/>
        <v>0</v>
      </c>
      <c r="G60" s="470"/>
      <c r="H60" s="469">
        <v>0</v>
      </c>
      <c r="I60" s="469">
        <f t="shared" si="23"/>
        <v>0</v>
      </c>
      <c r="J60" s="470"/>
      <c r="K60" s="469"/>
      <c r="L60" s="469">
        <f t="shared" si="24"/>
        <v>0</v>
      </c>
      <c r="M60" s="470"/>
      <c r="N60" s="470"/>
      <c r="O60" s="470"/>
      <c r="P60" s="470"/>
      <c r="Q60" s="470"/>
      <c r="R60" s="23"/>
    </row>
    <row r="61" spans="2:18" x14ac:dyDescent="0.3">
      <c r="B61" s="101"/>
      <c r="C61" s="448"/>
      <c r="D61" s="469"/>
      <c r="E61" s="469"/>
      <c r="F61" s="469"/>
      <c r="G61" s="470"/>
      <c r="H61" s="469"/>
      <c r="I61" s="469"/>
      <c r="J61" s="470"/>
      <c r="K61" s="469"/>
      <c r="L61" s="469"/>
      <c r="M61" s="470"/>
      <c r="N61" s="470"/>
      <c r="O61" s="470"/>
      <c r="P61" s="470"/>
      <c r="Q61" s="470"/>
      <c r="R61" s="23"/>
    </row>
    <row r="62" spans="2:18" x14ac:dyDescent="0.3">
      <c r="B62" s="101">
        <v>4</v>
      </c>
      <c r="C62" s="448" t="s">
        <v>1410</v>
      </c>
      <c r="D62" s="469"/>
      <c r="E62" s="469"/>
      <c r="F62" s="469"/>
      <c r="G62" s="470"/>
      <c r="H62" s="469"/>
      <c r="I62" s="469"/>
      <c r="J62" s="470"/>
      <c r="K62" s="469"/>
      <c r="L62" s="469"/>
      <c r="M62" s="470"/>
      <c r="N62" s="470"/>
      <c r="O62" s="470"/>
      <c r="P62" s="470"/>
      <c r="Q62" s="470"/>
      <c r="R62" s="23"/>
    </row>
    <row r="63" spans="2:18" x14ac:dyDescent="0.3">
      <c r="B63" s="101">
        <f>B62+0.1</f>
        <v>4.0999999999999996</v>
      </c>
      <c r="C63" s="448" t="s">
        <v>29</v>
      </c>
      <c r="D63" s="469"/>
      <c r="E63" s="469">
        <v>0</v>
      </c>
      <c r="F63" s="469">
        <f t="shared" ref="F63:F70" si="28">E63-D63</f>
        <v>0</v>
      </c>
      <c r="G63" s="470"/>
      <c r="H63" s="469">
        <v>0</v>
      </c>
      <c r="I63" s="469">
        <f t="shared" ref="I63:I70" si="29">H63-G63</f>
        <v>0</v>
      </c>
      <c r="J63" s="470"/>
      <c r="K63" s="469"/>
      <c r="L63" s="469">
        <f t="shared" ref="L63:L70" si="30">K63-J63</f>
        <v>0</v>
      </c>
      <c r="M63" s="470"/>
      <c r="N63" s="470"/>
      <c r="O63" s="470"/>
      <c r="P63" s="470"/>
      <c r="Q63" s="470"/>
      <c r="R63" s="23"/>
    </row>
    <row r="64" spans="2:18" x14ac:dyDescent="0.3">
      <c r="B64" s="101">
        <f t="shared" ref="B64:B70" si="31">B63+0.1</f>
        <v>4.1999999999999993</v>
      </c>
      <c r="C64" s="448" t="s">
        <v>405</v>
      </c>
      <c r="D64" s="469"/>
      <c r="E64" s="469">
        <v>0</v>
      </c>
      <c r="F64" s="469">
        <f t="shared" si="28"/>
        <v>0</v>
      </c>
      <c r="G64" s="470"/>
      <c r="H64" s="469">
        <v>0</v>
      </c>
      <c r="I64" s="469">
        <f t="shared" si="29"/>
        <v>0</v>
      </c>
      <c r="J64" s="470"/>
      <c r="K64" s="469"/>
      <c r="L64" s="469">
        <f t="shared" si="30"/>
        <v>0</v>
      </c>
      <c r="M64" s="470"/>
      <c r="N64" s="470"/>
      <c r="O64" s="470"/>
      <c r="P64" s="470"/>
      <c r="Q64" s="470"/>
      <c r="R64" s="23"/>
    </row>
    <row r="65" spans="2:18" x14ac:dyDescent="0.3">
      <c r="B65" s="101">
        <f t="shared" si="31"/>
        <v>4.2999999999999989</v>
      </c>
      <c r="C65" s="448" t="s">
        <v>345</v>
      </c>
      <c r="D65" s="469"/>
      <c r="E65" s="469">
        <v>0</v>
      </c>
      <c r="F65" s="469">
        <f t="shared" si="28"/>
        <v>0</v>
      </c>
      <c r="G65" s="470"/>
      <c r="H65" s="469">
        <v>0</v>
      </c>
      <c r="I65" s="469">
        <f t="shared" si="29"/>
        <v>0</v>
      </c>
      <c r="J65" s="470"/>
      <c r="K65" s="469"/>
      <c r="L65" s="469">
        <f t="shared" si="30"/>
        <v>0</v>
      </c>
      <c r="M65" s="470"/>
      <c r="N65" s="470"/>
      <c r="O65" s="470"/>
      <c r="P65" s="470"/>
      <c r="Q65" s="470"/>
      <c r="R65" s="23"/>
    </row>
    <row r="66" spans="2:18" x14ac:dyDescent="0.3">
      <c r="B66" s="101">
        <f t="shared" si="31"/>
        <v>4.3999999999999986</v>
      </c>
      <c r="C66" s="448" t="s">
        <v>30</v>
      </c>
      <c r="D66" s="469"/>
      <c r="E66" s="469">
        <v>0</v>
      </c>
      <c r="F66" s="469">
        <f t="shared" si="28"/>
        <v>0</v>
      </c>
      <c r="G66" s="470"/>
      <c r="H66" s="469">
        <v>0</v>
      </c>
      <c r="I66" s="469">
        <f t="shared" si="29"/>
        <v>0</v>
      </c>
      <c r="J66" s="470"/>
      <c r="K66" s="469"/>
      <c r="L66" s="469">
        <f t="shared" si="30"/>
        <v>0</v>
      </c>
      <c r="M66" s="470"/>
      <c r="N66" s="470"/>
      <c r="O66" s="470"/>
      <c r="P66" s="470"/>
      <c r="Q66" s="470"/>
      <c r="R66" s="23"/>
    </row>
    <row r="67" spans="2:18" x14ac:dyDescent="0.3">
      <c r="B67" s="101">
        <f t="shared" si="31"/>
        <v>4.4999999999999982</v>
      </c>
      <c r="C67" s="448" t="s">
        <v>31</v>
      </c>
      <c r="D67" s="469"/>
      <c r="E67" s="469">
        <f>+E63-E64+E65-E66</f>
        <v>0</v>
      </c>
      <c r="F67" s="469">
        <f t="shared" si="28"/>
        <v>0</v>
      </c>
      <c r="G67" s="470"/>
      <c r="H67" s="469">
        <f>+H63-H64+H65-H66</f>
        <v>0</v>
      </c>
      <c r="I67" s="469">
        <f t="shared" si="29"/>
        <v>0</v>
      </c>
      <c r="J67" s="470"/>
      <c r="K67" s="470">
        <f>+J63-J64+J65-J66</f>
        <v>0</v>
      </c>
      <c r="L67" s="469">
        <f t="shared" si="30"/>
        <v>0</v>
      </c>
      <c r="M67" s="470"/>
      <c r="N67" s="470"/>
      <c r="O67" s="470"/>
      <c r="P67" s="470"/>
      <c r="Q67" s="470"/>
      <c r="R67" s="23"/>
    </row>
    <row r="68" spans="2:18" x14ac:dyDescent="0.3">
      <c r="B68" s="101">
        <f t="shared" si="31"/>
        <v>4.5999999999999979</v>
      </c>
      <c r="C68" s="448" t="s">
        <v>483</v>
      </c>
      <c r="D68" s="469"/>
      <c r="E68" s="397">
        <f t="shared" ref="E68" si="32">AVERAGE(E63,E67)</f>
        <v>0</v>
      </c>
      <c r="F68" s="469">
        <f t="shared" si="28"/>
        <v>0</v>
      </c>
      <c r="G68" s="470"/>
      <c r="H68" s="397">
        <f t="shared" ref="H68" si="33">AVERAGE(H63,H67)</f>
        <v>0</v>
      </c>
      <c r="I68" s="469">
        <f t="shared" si="29"/>
        <v>0</v>
      </c>
      <c r="J68" s="470"/>
      <c r="K68" s="469"/>
      <c r="L68" s="469">
        <f t="shared" si="30"/>
        <v>0</v>
      </c>
      <c r="M68" s="470"/>
      <c r="N68" s="470"/>
      <c r="O68" s="470"/>
      <c r="P68" s="470"/>
      <c r="Q68" s="470"/>
      <c r="R68" s="23"/>
    </row>
    <row r="69" spans="2:18" x14ac:dyDescent="0.3">
      <c r="B69" s="101">
        <f t="shared" si="31"/>
        <v>4.6999999999999975</v>
      </c>
      <c r="C69" s="448" t="s">
        <v>32</v>
      </c>
      <c r="D69" s="469"/>
      <c r="E69" s="469">
        <f>IFERROR(E70/E68,0)</f>
        <v>0</v>
      </c>
      <c r="F69" s="469">
        <f>IFERROR(F70/F68,0)</f>
        <v>0</v>
      </c>
      <c r="G69" s="470"/>
      <c r="H69" s="469">
        <f>IFERROR(H70/H68,0)</f>
        <v>0</v>
      </c>
      <c r="I69" s="469" t="e">
        <f>I70/I68</f>
        <v>#DIV/0!</v>
      </c>
      <c r="J69" s="470"/>
      <c r="K69" s="470" t="e">
        <f>J70/K68</f>
        <v>#DIV/0!</v>
      </c>
      <c r="L69" s="469" t="e">
        <f>L70/L68</f>
        <v>#DIV/0!</v>
      </c>
      <c r="M69" s="470"/>
      <c r="N69" s="470"/>
      <c r="O69" s="470"/>
      <c r="P69" s="470"/>
      <c r="Q69" s="470"/>
      <c r="R69" s="23"/>
    </row>
    <row r="70" spans="2:18" x14ac:dyDescent="0.3">
      <c r="B70" s="101">
        <f t="shared" si="31"/>
        <v>4.7999999999999972</v>
      </c>
      <c r="C70" s="448" t="s">
        <v>33</v>
      </c>
      <c r="D70" s="469"/>
      <c r="E70" s="469">
        <v>0</v>
      </c>
      <c r="F70" s="469">
        <f t="shared" si="28"/>
        <v>0</v>
      </c>
      <c r="G70" s="470"/>
      <c r="H70" s="469">
        <v>0</v>
      </c>
      <c r="I70" s="469">
        <f t="shared" si="29"/>
        <v>0</v>
      </c>
      <c r="J70" s="470"/>
      <c r="K70" s="469"/>
      <c r="L70" s="469">
        <f t="shared" si="30"/>
        <v>0</v>
      </c>
      <c r="M70" s="470"/>
      <c r="N70" s="470"/>
      <c r="O70" s="470"/>
      <c r="P70" s="470"/>
      <c r="Q70" s="470"/>
      <c r="R70" s="23"/>
    </row>
    <row r="71" spans="2:18" x14ac:dyDescent="0.3">
      <c r="B71" s="101"/>
      <c r="C71" s="448"/>
      <c r="D71" s="469"/>
      <c r="E71" s="469"/>
      <c r="F71" s="469"/>
      <c r="G71" s="470"/>
      <c r="H71" s="469"/>
      <c r="I71" s="469"/>
      <c r="J71" s="470"/>
      <c r="K71" s="469"/>
      <c r="L71" s="469"/>
      <c r="M71" s="470"/>
      <c r="N71" s="470"/>
      <c r="O71" s="470"/>
      <c r="P71" s="470"/>
      <c r="Q71" s="470"/>
      <c r="R71" s="23"/>
    </row>
    <row r="72" spans="2:18" x14ac:dyDescent="0.3">
      <c r="B72" s="101">
        <v>5</v>
      </c>
      <c r="C72" s="448" t="s">
        <v>1411</v>
      </c>
      <c r="D72" s="469"/>
      <c r="E72" s="469"/>
      <c r="F72" s="469"/>
      <c r="G72" s="470"/>
      <c r="H72" s="469"/>
      <c r="I72" s="469"/>
      <c r="J72" s="470"/>
      <c r="K72" s="469"/>
      <c r="L72" s="469"/>
      <c r="M72" s="470"/>
      <c r="N72" s="470"/>
      <c r="O72" s="470"/>
      <c r="P72" s="470"/>
      <c r="Q72" s="470"/>
      <c r="R72" s="23"/>
    </row>
    <row r="73" spans="2:18" x14ac:dyDescent="0.3">
      <c r="B73" s="101">
        <f>B72+0.1</f>
        <v>5.0999999999999996</v>
      </c>
      <c r="C73" s="448" t="s">
        <v>29</v>
      </c>
      <c r="D73" s="469"/>
      <c r="E73" s="469">
        <v>0</v>
      </c>
      <c r="F73" s="469">
        <f t="shared" ref="F73:F80" si="34">E73-D73</f>
        <v>0</v>
      </c>
      <c r="G73" s="470"/>
      <c r="H73" s="469">
        <v>0</v>
      </c>
      <c r="I73" s="469">
        <f t="shared" ref="I73:I80" si="35">H73-G73</f>
        <v>0</v>
      </c>
      <c r="J73" s="470"/>
      <c r="K73" s="469"/>
      <c r="L73" s="469">
        <f t="shared" ref="L73:L80" si="36">K73-J73</f>
        <v>0</v>
      </c>
      <c r="M73" s="470"/>
      <c r="N73" s="470"/>
      <c r="O73" s="470"/>
      <c r="P73" s="470"/>
      <c r="Q73" s="470"/>
      <c r="R73" s="23"/>
    </row>
    <row r="74" spans="2:18" x14ac:dyDescent="0.3">
      <c r="B74" s="101">
        <f t="shared" ref="B74:B80" si="37">B73+0.1</f>
        <v>5.1999999999999993</v>
      </c>
      <c r="C74" s="448" t="s">
        <v>405</v>
      </c>
      <c r="D74" s="469"/>
      <c r="E74" s="469">
        <v>0</v>
      </c>
      <c r="F74" s="469">
        <f t="shared" si="34"/>
        <v>0</v>
      </c>
      <c r="G74" s="470"/>
      <c r="H74" s="469">
        <v>0</v>
      </c>
      <c r="I74" s="469">
        <f t="shared" si="35"/>
        <v>0</v>
      </c>
      <c r="J74" s="470"/>
      <c r="K74" s="469"/>
      <c r="L74" s="469">
        <f t="shared" si="36"/>
        <v>0</v>
      </c>
      <c r="M74" s="470"/>
      <c r="N74" s="470"/>
      <c r="O74" s="470"/>
      <c r="P74" s="470"/>
      <c r="Q74" s="470"/>
      <c r="R74" s="23"/>
    </row>
    <row r="75" spans="2:18" x14ac:dyDescent="0.3">
      <c r="B75" s="101">
        <f t="shared" si="37"/>
        <v>5.2999999999999989</v>
      </c>
      <c r="C75" s="448" t="s">
        <v>345</v>
      </c>
      <c r="D75" s="469"/>
      <c r="E75" s="469">
        <v>0</v>
      </c>
      <c r="F75" s="469">
        <f t="shared" si="34"/>
        <v>0</v>
      </c>
      <c r="G75" s="470"/>
      <c r="H75" s="469">
        <v>0</v>
      </c>
      <c r="I75" s="469">
        <f t="shared" si="35"/>
        <v>0</v>
      </c>
      <c r="J75" s="470"/>
      <c r="K75" s="469"/>
      <c r="L75" s="469">
        <f t="shared" si="36"/>
        <v>0</v>
      </c>
      <c r="M75" s="470"/>
      <c r="N75" s="470"/>
      <c r="O75" s="470"/>
      <c r="P75" s="470"/>
      <c r="Q75" s="470"/>
      <c r="R75" s="23"/>
    </row>
    <row r="76" spans="2:18" x14ac:dyDescent="0.3">
      <c r="B76" s="101">
        <f t="shared" si="37"/>
        <v>5.3999999999999986</v>
      </c>
      <c r="C76" s="448" t="s">
        <v>30</v>
      </c>
      <c r="D76" s="469"/>
      <c r="E76" s="469">
        <v>0</v>
      </c>
      <c r="F76" s="469">
        <f t="shared" si="34"/>
        <v>0</v>
      </c>
      <c r="G76" s="470"/>
      <c r="H76" s="469">
        <v>0</v>
      </c>
      <c r="I76" s="469">
        <f t="shared" si="35"/>
        <v>0</v>
      </c>
      <c r="J76" s="470"/>
      <c r="K76" s="469"/>
      <c r="L76" s="469">
        <f t="shared" si="36"/>
        <v>0</v>
      </c>
      <c r="M76" s="470"/>
      <c r="N76" s="470"/>
      <c r="O76" s="470"/>
      <c r="P76" s="470"/>
      <c r="Q76" s="470"/>
      <c r="R76" s="23"/>
    </row>
    <row r="77" spans="2:18" x14ac:dyDescent="0.3">
      <c r="B77" s="101">
        <f t="shared" si="37"/>
        <v>5.4999999999999982</v>
      </c>
      <c r="C77" s="448" t="s">
        <v>31</v>
      </c>
      <c r="D77" s="469"/>
      <c r="E77" s="469">
        <f>+E73-E74+E75-E76</f>
        <v>0</v>
      </c>
      <c r="F77" s="469">
        <f t="shared" si="34"/>
        <v>0</v>
      </c>
      <c r="G77" s="470"/>
      <c r="H77" s="469">
        <f>+H73-H74+H75-H76</f>
        <v>0</v>
      </c>
      <c r="I77" s="469">
        <f t="shared" si="35"/>
        <v>0</v>
      </c>
      <c r="J77" s="470"/>
      <c r="K77" s="470">
        <f>+J73-J74+J75-J76</f>
        <v>0</v>
      </c>
      <c r="L77" s="469">
        <f t="shared" si="36"/>
        <v>0</v>
      </c>
      <c r="M77" s="470"/>
      <c r="N77" s="470"/>
      <c r="O77" s="470"/>
      <c r="P77" s="470"/>
      <c r="Q77" s="470"/>
      <c r="R77" s="23"/>
    </row>
    <row r="78" spans="2:18" x14ac:dyDescent="0.3">
      <c r="B78" s="101">
        <f t="shared" si="37"/>
        <v>5.5999999999999979</v>
      </c>
      <c r="C78" s="448" t="s">
        <v>483</v>
      </c>
      <c r="D78" s="469"/>
      <c r="E78" s="397">
        <f t="shared" ref="E78" si="38">AVERAGE(E73,E77)</f>
        <v>0</v>
      </c>
      <c r="F78" s="469">
        <f t="shared" si="34"/>
        <v>0</v>
      </c>
      <c r="G78" s="470"/>
      <c r="H78" s="397">
        <f t="shared" ref="H78" si="39">AVERAGE(H73,H77)</f>
        <v>0</v>
      </c>
      <c r="I78" s="469">
        <f t="shared" si="35"/>
        <v>0</v>
      </c>
      <c r="J78" s="470"/>
      <c r="K78" s="469"/>
      <c r="L78" s="469">
        <f t="shared" si="36"/>
        <v>0</v>
      </c>
      <c r="M78" s="470"/>
      <c r="N78" s="470"/>
      <c r="O78" s="470"/>
      <c r="P78" s="470"/>
      <c r="Q78" s="470"/>
      <c r="R78" s="23"/>
    </row>
    <row r="79" spans="2:18" x14ac:dyDescent="0.3">
      <c r="B79" s="101">
        <f t="shared" si="37"/>
        <v>5.6999999999999975</v>
      </c>
      <c r="C79" s="448" t="s">
        <v>32</v>
      </c>
      <c r="D79" s="469"/>
      <c r="E79" s="469">
        <f>IFERROR(E80/E78,0)</f>
        <v>0</v>
      </c>
      <c r="F79" s="469">
        <f>IFERROR(F80/F78,0)</f>
        <v>0</v>
      </c>
      <c r="G79" s="470"/>
      <c r="H79" s="469">
        <f>IFERROR(H80/H78,0)</f>
        <v>0</v>
      </c>
      <c r="I79" s="469" t="e">
        <f>I80/I78</f>
        <v>#DIV/0!</v>
      </c>
      <c r="J79" s="470"/>
      <c r="K79" s="470" t="e">
        <f>J80/K78</f>
        <v>#DIV/0!</v>
      </c>
      <c r="L79" s="469" t="e">
        <f>L80/L78</f>
        <v>#DIV/0!</v>
      </c>
      <c r="M79" s="470"/>
      <c r="N79" s="470"/>
      <c r="O79" s="470"/>
      <c r="P79" s="470"/>
      <c r="Q79" s="470"/>
      <c r="R79" s="23"/>
    </row>
    <row r="80" spans="2:18" x14ac:dyDescent="0.3">
      <c r="B80" s="101">
        <f t="shared" si="37"/>
        <v>5.7999999999999972</v>
      </c>
      <c r="C80" s="448" t="s">
        <v>33</v>
      </c>
      <c r="D80" s="469"/>
      <c r="E80" s="469">
        <v>0</v>
      </c>
      <c r="F80" s="469">
        <f t="shared" si="34"/>
        <v>0</v>
      </c>
      <c r="G80" s="470"/>
      <c r="H80" s="469">
        <v>0</v>
      </c>
      <c r="I80" s="469">
        <f t="shared" si="35"/>
        <v>0</v>
      </c>
      <c r="J80" s="470"/>
      <c r="K80" s="469"/>
      <c r="L80" s="469">
        <f t="shared" si="36"/>
        <v>0</v>
      </c>
      <c r="M80" s="470"/>
      <c r="N80" s="470"/>
      <c r="O80" s="470"/>
      <c r="P80" s="470"/>
      <c r="Q80" s="470"/>
      <c r="R80" s="23"/>
    </row>
    <row r="81" spans="2:18" x14ac:dyDescent="0.3">
      <c r="B81" s="101"/>
      <c r="C81" s="448"/>
      <c r="D81" s="469"/>
      <c r="E81" s="469"/>
      <c r="F81" s="469"/>
      <c r="G81" s="470"/>
      <c r="H81" s="469"/>
      <c r="I81" s="469"/>
      <c r="J81" s="470"/>
      <c r="K81" s="469"/>
      <c r="L81" s="469"/>
      <c r="M81" s="470"/>
      <c r="N81" s="470"/>
      <c r="O81" s="470"/>
      <c r="P81" s="470"/>
      <c r="Q81" s="470"/>
      <c r="R81" s="23"/>
    </row>
    <row r="82" spans="2:18" x14ac:dyDescent="0.3">
      <c r="B82" s="101">
        <v>6</v>
      </c>
      <c r="C82" s="448" t="s">
        <v>1412</v>
      </c>
      <c r="D82" s="469"/>
      <c r="E82" s="469"/>
      <c r="F82" s="469"/>
      <c r="G82" s="470"/>
      <c r="H82" s="469"/>
      <c r="I82" s="469"/>
      <c r="J82" s="470"/>
      <c r="K82" s="469"/>
      <c r="L82" s="469"/>
      <c r="M82" s="470"/>
      <c r="N82" s="470"/>
      <c r="O82" s="470"/>
      <c r="P82" s="470"/>
      <c r="Q82" s="470"/>
      <c r="R82" s="23"/>
    </row>
    <row r="83" spans="2:18" x14ac:dyDescent="0.3">
      <c r="B83" s="101">
        <f>B82+0.1</f>
        <v>6.1</v>
      </c>
      <c r="C83" s="448" t="s">
        <v>29</v>
      </c>
      <c r="D83" s="469"/>
      <c r="E83" s="469">
        <v>0</v>
      </c>
      <c r="F83" s="469">
        <f t="shared" ref="F83:F90" si="40">E83-D83</f>
        <v>0</v>
      </c>
      <c r="G83" s="470"/>
      <c r="H83" s="469">
        <v>0</v>
      </c>
      <c r="I83" s="469">
        <f t="shared" ref="I83:I90" si="41">H83-G83</f>
        <v>0</v>
      </c>
      <c r="J83" s="470"/>
      <c r="K83" s="469"/>
      <c r="L83" s="469">
        <f t="shared" ref="L83:L90" si="42">K83-J83</f>
        <v>0</v>
      </c>
      <c r="M83" s="470"/>
      <c r="N83" s="470"/>
      <c r="O83" s="470"/>
      <c r="P83" s="470"/>
      <c r="Q83" s="470"/>
      <c r="R83" s="23"/>
    </row>
    <row r="84" spans="2:18" x14ac:dyDescent="0.3">
      <c r="B84" s="101">
        <f t="shared" ref="B84:B90" si="43">B83+0.1</f>
        <v>6.1999999999999993</v>
      </c>
      <c r="C84" s="448" t="s">
        <v>405</v>
      </c>
      <c r="D84" s="469"/>
      <c r="E84" s="469">
        <v>0</v>
      </c>
      <c r="F84" s="469">
        <f t="shared" si="40"/>
        <v>0</v>
      </c>
      <c r="G84" s="470"/>
      <c r="H84" s="469">
        <v>0</v>
      </c>
      <c r="I84" s="469">
        <f t="shared" si="41"/>
        <v>0</v>
      </c>
      <c r="J84" s="470"/>
      <c r="K84" s="469"/>
      <c r="L84" s="469">
        <f t="shared" si="42"/>
        <v>0</v>
      </c>
      <c r="M84" s="470"/>
      <c r="N84" s="470"/>
      <c r="O84" s="470"/>
      <c r="P84" s="470"/>
      <c r="Q84" s="470"/>
      <c r="R84" s="23"/>
    </row>
    <row r="85" spans="2:18" x14ac:dyDescent="0.3">
      <c r="B85" s="101">
        <f t="shared" si="43"/>
        <v>6.2999999999999989</v>
      </c>
      <c r="C85" s="448" t="s">
        <v>345</v>
      </c>
      <c r="D85" s="469"/>
      <c r="E85" s="469">
        <v>0</v>
      </c>
      <c r="F85" s="469">
        <f t="shared" si="40"/>
        <v>0</v>
      </c>
      <c r="G85" s="470"/>
      <c r="H85" s="469">
        <v>0</v>
      </c>
      <c r="I85" s="469">
        <f t="shared" si="41"/>
        <v>0</v>
      </c>
      <c r="J85" s="470"/>
      <c r="K85" s="469"/>
      <c r="L85" s="469">
        <f t="shared" si="42"/>
        <v>0</v>
      </c>
      <c r="M85" s="470"/>
      <c r="N85" s="470"/>
      <c r="O85" s="470"/>
      <c r="P85" s="470"/>
      <c r="Q85" s="470"/>
      <c r="R85" s="23"/>
    </row>
    <row r="86" spans="2:18" x14ac:dyDescent="0.3">
      <c r="B86" s="101">
        <f t="shared" si="43"/>
        <v>6.3999999999999986</v>
      </c>
      <c r="C86" s="448" t="s">
        <v>30</v>
      </c>
      <c r="D86" s="469"/>
      <c r="E86" s="469">
        <v>0</v>
      </c>
      <c r="F86" s="469">
        <f t="shared" si="40"/>
        <v>0</v>
      </c>
      <c r="G86" s="470"/>
      <c r="H86" s="469">
        <v>0</v>
      </c>
      <c r="I86" s="469">
        <f t="shared" si="41"/>
        <v>0</v>
      </c>
      <c r="J86" s="470"/>
      <c r="K86" s="469"/>
      <c r="L86" s="469">
        <f t="shared" si="42"/>
        <v>0</v>
      </c>
      <c r="M86" s="470"/>
      <c r="N86" s="470"/>
      <c r="O86" s="470"/>
      <c r="P86" s="470"/>
      <c r="Q86" s="470"/>
      <c r="R86" s="23"/>
    </row>
    <row r="87" spans="2:18" x14ac:dyDescent="0.3">
      <c r="B87" s="101">
        <f t="shared" si="43"/>
        <v>6.4999999999999982</v>
      </c>
      <c r="C87" s="448" t="s">
        <v>31</v>
      </c>
      <c r="D87" s="469"/>
      <c r="E87" s="469">
        <f>+E83-E84+E85-E86</f>
        <v>0</v>
      </c>
      <c r="F87" s="469">
        <f t="shared" si="40"/>
        <v>0</v>
      </c>
      <c r="G87" s="470"/>
      <c r="H87" s="469">
        <f>+H83-H84+H85-H86</f>
        <v>0</v>
      </c>
      <c r="I87" s="469">
        <f t="shared" si="41"/>
        <v>0</v>
      </c>
      <c r="J87" s="470"/>
      <c r="K87" s="470">
        <f>+J83-J84+J85-J86</f>
        <v>0</v>
      </c>
      <c r="L87" s="469">
        <f t="shared" si="42"/>
        <v>0</v>
      </c>
      <c r="M87" s="470"/>
      <c r="N87" s="470"/>
      <c r="O87" s="470"/>
      <c r="P87" s="470"/>
      <c r="Q87" s="470"/>
      <c r="R87" s="23"/>
    </row>
    <row r="88" spans="2:18" x14ac:dyDescent="0.3">
      <c r="B88" s="101">
        <f t="shared" si="43"/>
        <v>6.5999999999999979</v>
      </c>
      <c r="C88" s="448" t="s">
        <v>483</v>
      </c>
      <c r="D88" s="469"/>
      <c r="E88" s="397">
        <f t="shared" ref="E88" si="44">AVERAGE(E83,E87)</f>
        <v>0</v>
      </c>
      <c r="F88" s="469">
        <f t="shared" si="40"/>
        <v>0</v>
      </c>
      <c r="G88" s="470"/>
      <c r="H88" s="397">
        <f t="shared" ref="H88" si="45">AVERAGE(H83,H87)</f>
        <v>0</v>
      </c>
      <c r="I88" s="469">
        <f t="shared" si="41"/>
        <v>0</v>
      </c>
      <c r="J88" s="470"/>
      <c r="K88" s="469"/>
      <c r="L88" s="469">
        <f t="shared" si="42"/>
        <v>0</v>
      </c>
      <c r="M88" s="470"/>
      <c r="N88" s="470"/>
      <c r="O88" s="470"/>
      <c r="P88" s="470"/>
      <c r="Q88" s="470"/>
      <c r="R88" s="23"/>
    </row>
    <row r="89" spans="2:18" x14ac:dyDescent="0.3">
      <c r="B89" s="101">
        <f t="shared" si="43"/>
        <v>6.6999999999999975</v>
      </c>
      <c r="C89" s="448" t="s">
        <v>32</v>
      </c>
      <c r="D89" s="469"/>
      <c r="E89" s="469">
        <f>IFERROR(E90/E88,0)</f>
        <v>0</v>
      </c>
      <c r="F89" s="469">
        <f>IFERROR(F90/F88,0)</f>
        <v>0</v>
      </c>
      <c r="G89" s="470"/>
      <c r="H89" s="469">
        <f>IFERROR(H90/H88,0)</f>
        <v>0</v>
      </c>
      <c r="I89" s="469" t="e">
        <f>I90/I88</f>
        <v>#DIV/0!</v>
      </c>
      <c r="J89" s="470"/>
      <c r="K89" s="470" t="e">
        <f>J90/K88</f>
        <v>#DIV/0!</v>
      </c>
      <c r="L89" s="469" t="e">
        <f>L90/L88</f>
        <v>#DIV/0!</v>
      </c>
      <c r="M89" s="470"/>
      <c r="N89" s="470"/>
      <c r="O89" s="470"/>
      <c r="P89" s="470"/>
      <c r="Q89" s="470"/>
      <c r="R89" s="23"/>
    </row>
    <row r="90" spans="2:18" x14ac:dyDescent="0.3">
      <c r="B90" s="101">
        <f t="shared" si="43"/>
        <v>6.7999999999999972</v>
      </c>
      <c r="C90" s="448" t="s">
        <v>33</v>
      </c>
      <c r="D90" s="469"/>
      <c r="E90" s="469">
        <v>0</v>
      </c>
      <c r="F90" s="469">
        <f t="shared" si="40"/>
        <v>0</v>
      </c>
      <c r="G90" s="470"/>
      <c r="H90" s="469">
        <v>0</v>
      </c>
      <c r="I90" s="469">
        <f t="shared" si="41"/>
        <v>0</v>
      </c>
      <c r="J90" s="470"/>
      <c r="K90" s="469"/>
      <c r="L90" s="469">
        <f t="shared" si="42"/>
        <v>0</v>
      </c>
      <c r="M90" s="470"/>
      <c r="N90" s="470"/>
      <c r="O90" s="470"/>
      <c r="P90" s="470"/>
      <c r="Q90" s="470"/>
      <c r="R90" s="23"/>
    </row>
    <row r="91" spans="2:18" x14ac:dyDescent="0.3">
      <c r="B91" s="101"/>
      <c r="C91" s="448"/>
      <c r="D91" s="469"/>
      <c r="E91" s="469"/>
      <c r="F91" s="469"/>
      <c r="G91" s="470"/>
      <c r="H91" s="469"/>
      <c r="I91" s="469"/>
      <c r="J91" s="470"/>
      <c r="K91" s="469"/>
      <c r="L91" s="469"/>
      <c r="M91" s="470"/>
      <c r="N91" s="470"/>
      <c r="O91" s="470"/>
      <c r="P91" s="470"/>
      <c r="Q91" s="470"/>
      <c r="R91" s="23"/>
    </row>
    <row r="92" spans="2:18" x14ac:dyDescent="0.3">
      <c r="B92" s="101">
        <v>7</v>
      </c>
      <c r="C92" s="448" t="s">
        <v>1413</v>
      </c>
      <c r="D92" s="469"/>
      <c r="E92" s="469"/>
      <c r="F92" s="469"/>
      <c r="G92" s="470"/>
      <c r="H92" s="469"/>
      <c r="I92" s="469"/>
      <c r="J92" s="470"/>
      <c r="K92" s="469"/>
      <c r="L92" s="469"/>
      <c r="M92" s="470"/>
      <c r="N92" s="470"/>
      <c r="O92" s="470"/>
      <c r="P92" s="470"/>
      <c r="Q92" s="470"/>
      <c r="R92" s="23"/>
    </row>
    <row r="93" spans="2:18" x14ac:dyDescent="0.3">
      <c r="B93" s="101">
        <f>B92+0.1</f>
        <v>7.1</v>
      </c>
      <c r="C93" s="448" t="s">
        <v>29</v>
      </c>
      <c r="D93" s="469"/>
      <c r="E93" s="469">
        <v>0</v>
      </c>
      <c r="F93" s="469">
        <f t="shared" ref="F93:F100" si="46">E93-D93</f>
        <v>0</v>
      </c>
      <c r="G93" s="470"/>
      <c r="H93" s="469">
        <v>0</v>
      </c>
      <c r="I93" s="469">
        <f t="shared" ref="I93:I100" si="47">H93-G93</f>
        <v>0</v>
      </c>
      <c r="J93" s="470"/>
      <c r="K93" s="469"/>
      <c r="L93" s="469">
        <f t="shared" ref="L93:L100" si="48">K93-J93</f>
        <v>0</v>
      </c>
      <c r="M93" s="470"/>
      <c r="N93" s="470"/>
      <c r="O93" s="470"/>
      <c r="P93" s="470"/>
      <c r="Q93" s="470"/>
      <c r="R93" s="23"/>
    </row>
    <row r="94" spans="2:18" x14ac:dyDescent="0.3">
      <c r="B94" s="101">
        <f t="shared" ref="B94:B100" si="49">B93+0.1</f>
        <v>7.1999999999999993</v>
      </c>
      <c r="C94" s="448" t="s">
        <v>405</v>
      </c>
      <c r="D94" s="469"/>
      <c r="E94" s="469">
        <v>0</v>
      </c>
      <c r="F94" s="469">
        <f t="shared" si="46"/>
        <v>0</v>
      </c>
      <c r="G94" s="470"/>
      <c r="H94" s="469">
        <v>0</v>
      </c>
      <c r="I94" s="469">
        <f t="shared" si="47"/>
        <v>0</v>
      </c>
      <c r="J94" s="470"/>
      <c r="K94" s="469"/>
      <c r="L94" s="469">
        <f t="shared" si="48"/>
        <v>0</v>
      </c>
      <c r="M94" s="470"/>
      <c r="N94" s="470"/>
      <c r="O94" s="470"/>
      <c r="P94" s="470"/>
      <c r="Q94" s="470"/>
      <c r="R94" s="23"/>
    </row>
    <row r="95" spans="2:18" x14ac:dyDescent="0.3">
      <c r="B95" s="101">
        <f t="shared" si="49"/>
        <v>7.2999999999999989</v>
      </c>
      <c r="C95" s="448" t="s">
        <v>345</v>
      </c>
      <c r="D95" s="469"/>
      <c r="E95" s="469">
        <v>0</v>
      </c>
      <c r="F95" s="469">
        <f t="shared" si="46"/>
        <v>0</v>
      </c>
      <c r="G95" s="470"/>
      <c r="H95" s="469">
        <v>0</v>
      </c>
      <c r="I95" s="469">
        <f t="shared" si="47"/>
        <v>0</v>
      </c>
      <c r="J95" s="470"/>
      <c r="K95" s="469"/>
      <c r="L95" s="469">
        <f t="shared" si="48"/>
        <v>0</v>
      </c>
      <c r="M95" s="470"/>
      <c r="N95" s="470"/>
      <c r="O95" s="470"/>
      <c r="P95" s="470"/>
      <c r="Q95" s="470"/>
      <c r="R95" s="23"/>
    </row>
    <row r="96" spans="2:18" x14ac:dyDescent="0.3">
      <c r="B96" s="101">
        <f t="shared" si="49"/>
        <v>7.3999999999999986</v>
      </c>
      <c r="C96" s="448" t="s">
        <v>30</v>
      </c>
      <c r="D96" s="469"/>
      <c r="E96" s="469">
        <v>0</v>
      </c>
      <c r="F96" s="469">
        <f t="shared" si="46"/>
        <v>0</v>
      </c>
      <c r="G96" s="470"/>
      <c r="H96" s="469">
        <v>0</v>
      </c>
      <c r="I96" s="469">
        <f t="shared" si="47"/>
        <v>0</v>
      </c>
      <c r="J96" s="470"/>
      <c r="K96" s="469"/>
      <c r="L96" s="469">
        <f t="shared" si="48"/>
        <v>0</v>
      </c>
      <c r="M96" s="470"/>
      <c r="N96" s="470"/>
      <c r="O96" s="470"/>
      <c r="P96" s="470"/>
      <c r="Q96" s="470"/>
      <c r="R96" s="23"/>
    </row>
    <row r="97" spans="2:18" x14ac:dyDescent="0.3">
      <c r="B97" s="101">
        <f t="shared" si="49"/>
        <v>7.4999999999999982</v>
      </c>
      <c r="C97" s="448" t="s">
        <v>31</v>
      </c>
      <c r="D97" s="469"/>
      <c r="E97" s="469">
        <f>+E93-E94+E95-E96</f>
        <v>0</v>
      </c>
      <c r="F97" s="469">
        <f t="shared" si="46"/>
        <v>0</v>
      </c>
      <c r="G97" s="470"/>
      <c r="H97" s="469">
        <f>+H93-H94+H95-H96</f>
        <v>0</v>
      </c>
      <c r="I97" s="469">
        <f t="shared" si="47"/>
        <v>0</v>
      </c>
      <c r="J97" s="470"/>
      <c r="K97" s="469">
        <f>+K93-K94+K95-K96</f>
        <v>0</v>
      </c>
      <c r="L97" s="469">
        <f t="shared" si="48"/>
        <v>0</v>
      </c>
      <c r="M97" s="470"/>
      <c r="N97" s="470"/>
      <c r="O97" s="470"/>
      <c r="P97" s="470"/>
      <c r="Q97" s="470"/>
      <c r="R97" s="23"/>
    </row>
    <row r="98" spans="2:18" x14ac:dyDescent="0.3">
      <c r="B98" s="101">
        <f t="shared" si="49"/>
        <v>7.5999999999999979</v>
      </c>
      <c r="C98" s="448" t="s">
        <v>483</v>
      </c>
      <c r="D98" s="469"/>
      <c r="E98" s="397">
        <f t="shared" ref="E98" si="50">AVERAGE(E93,E97)</f>
        <v>0</v>
      </c>
      <c r="F98" s="469">
        <f t="shared" si="46"/>
        <v>0</v>
      </c>
      <c r="G98" s="470"/>
      <c r="H98" s="397">
        <f t="shared" ref="H98" si="51">AVERAGE(H93,H97)</f>
        <v>0</v>
      </c>
      <c r="I98" s="469">
        <f t="shared" si="47"/>
        <v>0</v>
      </c>
      <c r="J98" s="470"/>
      <c r="K98" s="469"/>
      <c r="L98" s="469">
        <f t="shared" si="48"/>
        <v>0</v>
      </c>
      <c r="M98" s="470"/>
      <c r="N98" s="470"/>
      <c r="O98" s="470"/>
      <c r="P98" s="470"/>
      <c r="Q98" s="470"/>
      <c r="R98" s="23"/>
    </row>
    <row r="99" spans="2:18" x14ac:dyDescent="0.3">
      <c r="B99" s="101">
        <f t="shared" si="49"/>
        <v>7.6999999999999975</v>
      </c>
      <c r="C99" s="448" t="s">
        <v>32</v>
      </c>
      <c r="D99" s="469"/>
      <c r="E99" s="469">
        <f>IFERROR(E100/E98,0)</f>
        <v>0</v>
      </c>
      <c r="F99" s="469">
        <f>IFERROR(F100/F98,0)</f>
        <v>0</v>
      </c>
      <c r="G99" s="470"/>
      <c r="H99" s="469">
        <f>IFERROR(H100/H98,0)</f>
        <v>0</v>
      </c>
      <c r="I99" s="469" t="e">
        <f>I100/I98</f>
        <v>#DIV/0!</v>
      </c>
      <c r="J99" s="470"/>
      <c r="K99" s="470" t="e">
        <f>J100/K98</f>
        <v>#DIV/0!</v>
      </c>
      <c r="L99" s="469" t="e">
        <f>L100/L98</f>
        <v>#DIV/0!</v>
      </c>
      <c r="M99" s="470"/>
      <c r="N99" s="470"/>
      <c r="O99" s="470"/>
      <c r="P99" s="470"/>
      <c r="Q99" s="470"/>
      <c r="R99" s="23"/>
    </row>
    <row r="100" spans="2:18" x14ac:dyDescent="0.3">
      <c r="B100" s="101">
        <f t="shared" si="49"/>
        <v>7.7999999999999972</v>
      </c>
      <c r="C100" s="448" t="s">
        <v>33</v>
      </c>
      <c r="D100" s="469"/>
      <c r="E100" s="469">
        <v>0</v>
      </c>
      <c r="F100" s="469">
        <f t="shared" si="46"/>
        <v>0</v>
      </c>
      <c r="G100" s="470"/>
      <c r="H100" s="469">
        <v>0</v>
      </c>
      <c r="I100" s="469">
        <f t="shared" si="47"/>
        <v>0</v>
      </c>
      <c r="J100" s="470"/>
      <c r="K100" s="469"/>
      <c r="L100" s="469">
        <f t="shared" si="48"/>
        <v>0</v>
      </c>
      <c r="M100" s="470"/>
      <c r="N100" s="470"/>
      <c r="O100" s="470"/>
      <c r="P100" s="470"/>
      <c r="Q100" s="470"/>
      <c r="R100" s="23"/>
    </row>
    <row r="101" spans="2:18" x14ac:dyDescent="0.3">
      <c r="B101" s="101"/>
      <c r="C101" s="448"/>
      <c r="D101" s="469"/>
      <c r="E101" s="469"/>
      <c r="F101" s="469"/>
      <c r="G101" s="470"/>
      <c r="H101" s="469"/>
      <c r="I101" s="469"/>
      <c r="J101" s="470"/>
      <c r="K101" s="469"/>
      <c r="L101" s="469"/>
      <c r="M101" s="470"/>
      <c r="N101" s="470"/>
      <c r="O101" s="470"/>
      <c r="P101" s="470"/>
      <c r="Q101" s="470"/>
      <c r="R101" s="23"/>
    </row>
    <row r="102" spans="2:18" x14ac:dyDescent="0.3">
      <c r="B102" s="101">
        <v>8</v>
      </c>
      <c r="C102" s="448" t="s">
        <v>1414</v>
      </c>
      <c r="D102" s="469"/>
      <c r="E102" s="469"/>
      <c r="F102" s="469"/>
      <c r="G102" s="470"/>
      <c r="H102" s="469"/>
      <c r="I102" s="469"/>
      <c r="J102" s="470"/>
      <c r="K102" s="469"/>
      <c r="L102" s="469"/>
      <c r="M102" s="470"/>
      <c r="N102" s="470"/>
      <c r="O102" s="470"/>
      <c r="P102" s="470"/>
      <c r="Q102" s="470"/>
      <c r="R102" s="23"/>
    </row>
    <row r="103" spans="2:18" x14ac:dyDescent="0.3">
      <c r="B103" s="101">
        <f>B102+0.1</f>
        <v>8.1</v>
      </c>
      <c r="C103" s="448" t="s">
        <v>29</v>
      </c>
      <c r="D103" s="469"/>
      <c r="E103" s="469">
        <v>0</v>
      </c>
      <c r="F103" s="469">
        <f t="shared" ref="F103:F110" si="52">E103-D103</f>
        <v>0</v>
      </c>
      <c r="G103" s="470"/>
      <c r="H103" s="469">
        <v>0</v>
      </c>
      <c r="I103" s="469">
        <f t="shared" ref="I103:I110" si="53">H103-G103</f>
        <v>0</v>
      </c>
      <c r="J103" s="470"/>
      <c r="K103" s="469"/>
      <c r="L103" s="469">
        <f t="shared" ref="L103:L110" si="54">K103-J103</f>
        <v>0</v>
      </c>
      <c r="M103" s="470"/>
      <c r="N103" s="470"/>
      <c r="O103" s="470"/>
      <c r="P103" s="470"/>
      <c r="Q103" s="470"/>
      <c r="R103" s="23"/>
    </row>
    <row r="104" spans="2:18" x14ac:dyDescent="0.3">
      <c r="B104" s="101">
        <f t="shared" ref="B104:B110" si="55">B103+0.1</f>
        <v>8.1999999999999993</v>
      </c>
      <c r="C104" s="448" t="s">
        <v>405</v>
      </c>
      <c r="D104" s="469"/>
      <c r="E104" s="469">
        <v>0</v>
      </c>
      <c r="F104" s="469">
        <f t="shared" si="52"/>
        <v>0</v>
      </c>
      <c r="G104" s="470"/>
      <c r="H104" s="469">
        <v>0</v>
      </c>
      <c r="I104" s="469">
        <f t="shared" si="53"/>
        <v>0</v>
      </c>
      <c r="J104" s="470"/>
      <c r="K104" s="469"/>
      <c r="L104" s="469">
        <f t="shared" si="54"/>
        <v>0</v>
      </c>
      <c r="M104" s="470"/>
      <c r="N104" s="470"/>
      <c r="O104" s="470"/>
      <c r="P104" s="470"/>
      <c r="Q104" s="470"/>
      <c r="R104" s="23"/>
    </row>
    <row r="105" spans="2:18" x14ac:dyDescent="0.3">
      <c r="B105" s="101">
        <f t="shared" si="55"/>
        <v>8.2999999999999989</v>
      </c>
      <c r="C105" s="448" t="s">
        <v>345</v>
      </c>
      <c r="D105" s="469"/>
      <c r="E105" s="469">
        <v>0</v>
      </c>
      <c r="F105" s="469">
        <f t="shared" si="52"/>
        <v>0</v>
      </c>
      <c r="G105" s="470"/>
      <c r="H105" s="469">
        <v>0</v>
      </c>
      <c r="I105" s="469">
        <f t="shared" si="53"/>
        <v>0</v>
      </c>
      <c r="J105" s="470"/>
      <c r="K105" s="469"/>
      <c r="L105" s="469">
        <f t="shared" si="54"/>
        <v>0</v>
      </c>
      <c r="M105" s="470"/>
      <c r="N105" s="470"/>
      <c r="O105" s="470"/>
      <c r="P105" s="470"/>
      <c r="Q105" s="470"/>
      <c r="R105" s="23"/>
    </row>
    <row r="106" spans="2:18" x14ac:dyDescent="0.3">
      <c r="B106" s="101">
        <f t="shared" si="55"/>
        <v>8.3999999999999986</v>
      </c>
      <c r="C106" s="448" t="s">
        <v>30</v>
      </c>
      <c r="D106" s="469"/>
      <c r="E106" s="469">
        <v>0</v>
      </c>
      <c r="F106" s="469">
        <f t="shared" si="52"/>
        <v>0</v>
      </c>
      <c r="G106" s="470"/>
      <c r="H106" s="469">
        <v>0</v>
      </c>
      <c r="I106" s="469">
        <f t="shared" si="53"/>
        <v>0</v>
      </c>
      <c r="J106" s="470"/>
      <c r="K106" s="469"/>
      <c r="L106" s="469">
        <f t="shared" si="54"/>
        <v>0</v>
      </c>
      <c r="M106" s="470"/>
      <c r="N106" s="470"/>
      <c r="O106" s="470"/>
      <c r="P106" s="470"/>
      <c r="Q106" s="470"/>
      <c r="R106" s="23"/>
    </row>
    <row r="107" spans="2:18" x14ac:dyDescent="0.3">
      <c r="B107" s="101">
        <f t="shared" si="55"/>
        <v>8.4999999999999982</v>
      </c>
      <c r="C107" s="448" t="s">
        <v>31</v>
      </c>
      <c r="D107" s="469"/>
      <c r="E107" s="469">
        <f>+E103-E104+E105-E106</f>
        <v>0</v>
      </c>
      <c r="F107" s="469">
        <f t="shared" si="52"/>
        <v>0</v>
      </c>
      <c r="G107" s="470"/>
      <c r="H107" s="469">
        <f>+H103-H104+H105-H106</f>
        <v>0</v>
      </c>
      <c r="I107" s="469">
        <f t="shared" si="53"/>
        <v>0</v>
      </c>
      <c r="J107" s="470"/>
      <c r="K107" s="470">
        <f>+J103-J104+J105-J106</f>
        <v>0</v>
      </c>
      <c r="L107" s="469">
        <f t="shared" si="54"/>
        <v>0</v>
      </c>
      <c r="M107" s="470"/>
      <c r="N107" s="470"/>
      <c r="O107" s="470"/>
      <c r="P107" s="470"/>
      <c r="Q107" s="470"/>
      <c r="R107" s="23"/>
    </row>
    <row r="108" spans="2:18" x14ac:dyDescent="0.3">
      <c r="B108" s="101">
        <f t="shared" si="55"/>
        <v>8.5999999999999979</v>
      </c>
      <c r="C108" s="448" t="s">
        <v>483</v>
      </c>
      <c r="D108" s="469"/>
      <c r="E108" s="397">
        <f t="shared" ref="E108" si="56">AVERAGE(E103,E107)</f>
        <v>0</v>
      </c>
      <c r="F108" s="469">
        <f t="shared" si="52"/>
        <v>0</v>
      </c>
      <c r="G108" s="470"/>
      <c r="H108" s="397">
        <f t="shared" ref="H108" si="57">AVERAGE(H103,H107)</f>
        <v>0</v>
      </c>
      <c r="I108" s="469">
        <f t="shared" si="53"/>
        <v>0</v>
      </c>
      <c r="J108" s="470"/>
      <c r="K108" s="469"/>
      <c r="L108" s="469">
        <f t="shared" si="54"/>
        <v>0</v>
      </c>
      <c r="M108" s="470"/>
      <c r="N108" s="470"/>
      <c r="O108" s="470"/>
      <c r="P108" s="470"/>
      <c r="Q108" s="470"/>
      <c r="R108" s="23"/>
    </row>
    <row r="109" spans="2:18" x14ac:dyDescent="0.3">
      <c r="B109" s="101">
        <f t="shared" si="55"/>
        <v>8.6999999999999975</v>
      </c>
      <c r="C109" s="448" t="s">
        <v>32</v>
      </c>
      <c r="D109" s="469"/>
      <c r="E109" s="469">
        <f>IFERROR(E110/E108,0)</f>
        <v>0</v>
      </c>
      <c r="F109" s="469">
        <f>IFERROR(F110/F108,0)</f>
        <v>0</v>
      </c>
      <c r="G109" s="470"/>
      <c r="H109" s="469">
        <f>IFERROR(H110/H108,0)</f>
        <v>0</v>
      </c>
      <c r="I109" s="469" t="e">
        <f>I110/I108</f>
        <v>#DIV/0!</v>
      </c>
      <c r="J109" s="470"/>
      <c r="K109" s="470" t="e">
        <f>J110/K108</f>
        <v>#DIV/0!</v>
      </c>
      <c r="L109" s="469" t="e">
        <f>L110/L108</f>
        <v>#DIV/0!</v>
      </c>
      <c r="M109" s="470"/>
      <c r="N109" s="470"/>
      <c r="O109" s="470"/>
      <c r="P109" s="470"/>
      <c r="Q109" s="470"/>
      <c r="R109" s="23"/>
    </row>
    <row r="110" spans="2:18" x14ac:dyDescent="0.3">
      <c r="B110" s="101">
        <f t="shared" si="55"/>
        <v>8.7999999999999972</v>
      </c>
      <c r="C110" s="448" t="s">
        <v>33</v>
      </c>
      <c r="D110" s="469"/>
      <c r="E110" s="469">
        <v>0</v>
      </c>
      <c r="F110" s="469">
        <f t="shared" si="52"/>
        <v>0</v>
      </c>
      <c r="G110" s="470"/>
      <c r="H110" s="469">
        <v>0</v>
      </c>
      <c r="I110" s="469">
        <f t="shared" si="53"/>
        <v>0</v>
      </c>
      <c r="J110" s="470"/>
      <c r="K110" s="469"/>
      <c r="L110" s="469">
        <f t="shared" si="54"/>
        <v>0</v>
      </c>
      <c r="M110" s="470"/>
      <c r="N110" s="470"/>
      <c r="O110" s="470"/>
      <c r="P110" s="470"/>
      <c r="Q110" s="470"/>
      <c r="R110" s="23"/>
    </row>
    <row r="111" spans="2:18" x14ac:dyDescent="0.3">
      <c r="B111" s="101"/>
      <c r="C111" s="448" t="s">
        <v>24</v>
      </c>
      <c r="D111" s="469"/>
      <c r="E111" s="469"/>
      <c r="F111" s="469"/>
      <c r="G111" s="470"/>
      <c r="H111" s="470"/>
      <c r="I111" s="470"/>
      <c r="J111" s="470"/>
      <c r="K111" s="470"/>
      <c r="L111" s="470"/>
      <c r="M111" s="470"/>
      <c r="N111" s="470"/>
      <c r="O111" s="470"/>
      <c r="P111" s="470"/>
      <c r="Q111" s="470"/>
      <c r="R111" s="23"/>
    </row>
    <row r="112" spans="2:18" x14ac:dyDescent="0.3">
      <c r="B112" s="101"/>
      <c r="C112" s="448" t="s">
        <v>24</v>
      </c>
      <c r="D112" s="469"/>
      <c r="E112" s="469"/>
      <c r="F112" s="469"/>
      <c r="G112" s="470"/>
      <c r="H112" s="470"/>
      <c r="I112" s="470"/>
      <c r="J112" s="470"/>
      <c r="K112" s="470"/>
      <c r="L112" s="470"/>
      <c r="M112" s="470"/>
      <c r="N112" s="470"/>
      <c r="O112" s="470"/>
      <c r="P112" s="470"/>
      <c r="Q112" s="470"/>
      <c r="R112" s="23"/>
    </row>
    <row r="113" spans="2:18" x14ac:dyDescent="0.3">
      <c r="B113" s="101"/>
      <c r="C113" s="448" t="s">
        <v>24</v>
      </c>
      <c r="D113" s="469"/>
      <c r="E113" s="469"/>
      <c r="F113" s="469"/>
      <c r="G113" s="470"/>
      <c r="H113" s="470"/>
      <c r="I113" s="470"/>
      <c r="J113" s="470"/>
      <c r="K113" s="470"/>
      <c r="L113" s="470"/>
      <c r="M113" s="470"/>
      <c r="N113" s="470"/>
      <c r="O113" s="470"/>
      <c r="P113" s="470"/>
      <c r="Q113" s="470"/>
      <c r="R113" s="23"/>
    </row>
    <row r="114" spans="2:18" x14ac:dyDescent="0.3">
      <c r="B114" s="101"/>
      <c r="C114" s="448"/>
      <c r="D114" s="469"/>
      <c r="E114" s="469"/>
      <c r="F114" s="469"/>
      <c r="G114" s="470"/>
      <c r="H114" s="470"/>
      <c r="I114" s="470"/>
      <c r="J114" s="470"/>
      <c r="K114" s="470"/>
      <c r="L114" s="470"/>
      <c r="M114" s="470"/>
      <c r="N114" s="470"/>
      <c r="O114" s="470"/>
      <c r="P114" s="470"/>
      <c r="Q114" s="470"/>
      <c r="R114" s="23"/>
    </row>
    <row r="115" spans="2:18" x14ac:dyDescent="0.3">
      <c r="B115" s="101">
        <v>9</v>
      </c>
      <c r="C115" s="448" t="s">
        <v>271</v>
      </c>
      <c r="D115" s="469"/>
      <c r="E115" s="469"/>
      <c r="F115" s="469"/>
      <c r="G115" s="470"/>
      <c r="H115" s="470"/>
      <c r="I115" s="470"/>
      <c r="J115" s="470"/>
      <c r="K115" s="470"/>
      <c r="L115" s="470"/>
      <c r="M115" s="470"/>
      <c r="N115" s="470"/>
      <c r="O115" s="470"/>
      <c r="P115" s="470"/>
      <c r="Q115" s="470"/>
      <c r="R115" s="23"/>
    </row>
    <row r="116" spans="2:18" x14ac:dyDescent="0.3">
      <c r="B116" s="101">
        <f t="shared" ref="B116:B123" si="58">B115+0.1</f>
        <v>9.1</v>
      </c>
      <c r="C116" s="448" t="s">
        <v>29</v>
      </c>
      <c r="D116" s="469"/>
      <c r="E116" s="469">
        <f t="shared" ref="E116:E123" si="59">E33+E43+E53+E63+E73+E83+E93+E103</f>
        <v>0</v>
      </c>
      <c r="F116" s="469">
        <f t="shared" ref="F116:F119" si="60">E116-D116</f>
        <v>0</v>
      </c>
      <c r="G116" s="470"/>
      <c r="H116" s="470">
        <f t="shared" ref="H116:H123" si="61">H33+H43+H53+H63+H73+H83+H93+H103</f>
        <v>0</v>
      </c>
      <c r="I116" s="470"/>
      <c r="J116" s="470"/>
      <c r="K116" s="470">
        <f t="shared" ref="K116:K123" si="62">K33+K43+K53+K63+K73+K83+K93+K103</f>
        <v>0</v>
      </c>
      <c r="L116" s="470"/>
      <c r="M116" s="470">
        <f t="shared" ref="M116" si="63">M33+M43+M53+M63+M73+M83+M93+M103</f>
        <v>0</v>
      </c>
      <c r="N116" s="470">
        <f t="shared" ref="N116:Q123" si="64">N33+N43+N53+N63+N73+N83+N93+N103</f>
        <v>0</v>
      </c>
      <c r="O116" s="470">
        <f t="shared" si="64"/>
        <v>0</v>
      </c>
      <c r="P116" s="470">
        <f t="shared" si="64"/>
        <v>0</v>
      </c>
      <c r="Q116" s="470">
        <f t="shared" si="64"/>
        <v>0</v>
      </c>
      <c r="R116" s="23"/>
    </row>
    <row r="117" spans="2:18" x14ac:dyDescent="0.3">
      <c r="B117" s="101">
        <f t="shared" si="58"/>
        <v>9.1999999999999993</v>
      </c>
      <c r="C117" s="448" t="s">
        <v>405</v>
      </c>
      <c r="D117" s="469"/>
      <c r="E117" s="469">
        <f t="shared" si="59"/>
        <v>0</v>
      </c>
      <c r="F117" s="469">
        <f t="shared" si="60"/>
        <v>0</v>
      </c>
      <c r="G117" s="470"/>
      <c r="H117" s="470">
        <f t="shared" si="61"/>
        <v>0</v>
      </c>
      <c r="I117" s="470"/>
      <c r="J117" s="470"/>
      <c r="K117" s="470">
        <f t="shared" si="62"/>
        <v>0</v>
      </c>
      <c r="L117" s="470"/>
      <c r="M117" s="470">
        <f t="shared" ref="M117" si="65">M34+M44+M54+M64+M74+M84+M94+M104</f>
        <v>0</v>
      </c>
      <c r="N117" s="470">
        <f t="shared" si="64"/>
        <v>0</v>
      </c>
      <c r="O117" s="470">
        <f t="shared" si="64"/>
        <v>0</v>
      </c>
      <c r="P117" s="470">
        <f t="shared" si="64"/>
        <v>0</v>
      </c>
      <c r="Q117" s="470">
        <f t="shared" si="64"/>
        <v>0</v>
      </c>
      <c r="R117" s="23"/>
    </row>
    <row r="118" spans="2:18" x14ac:dyDescent="0.3">
      <c r="B118" s="101">
        <f t="shared" si="58"/>
        <v>9.2999999999999989</v>
      </c>
      <c r="C118" s="448" t="s">
        <v>345</v>
      </c>
      <c r="D118" s="469"/>
      <c r="E118" s="469">
        <f t="shared" si="59"/>
        <v>0</v>
      </c>
      <c r="F118" s="469">
        <f t="shared" si="60"/>
        <v>0</v>
      </c>
      <c r="G118" s="470"/>
      <c r="H118" s="470">
        <f t="shared" si="61"/>
        <v>0</v>
      </c>
      <c r="I118" s="470"/>
      <c r="J118" s="470"/>
      <c r="K118" s="470">
        <f t="shared" si="62"/>
        <v>0</v>
      </c>
      <c r="L118" s="470"/>
      <c r="M118" s="470">
        <f t="shared" ref="M118" si="66">M35+M45+M55+M65+M75+M85+M95+M105</f>
        <v>0</v>
      </c>
      <c r="N118" s="470">
        <f t="shared" si="64"/>
        <v>0</v>
      </c>
      <c r="O118" s="470">
        <f t="shared" si="64"/>
        <v>0</v>
      </c>
      <c r="P118" s="470">
        <f t="shared" si="64"/>
        <v>0</v>
      </c>
      <c r="Q118" s="470">
        <f t="shared" si="64"/>
        <v>0</v>
      </c>
      <c r="R118" s="23"/>
    </row>
    <row r="119" spans="2:18" x14ac:dyDescent="0.3">
      <c r="B119" s="101">
        <f t="shared" si="58"/>
        <v>9.3999999999999986</v>
      </c>
      <c r="C119" s="448" t="s">
        <v>30</v>
      </c>
      <c r="D119" s="469"/>
      <c r="E119" s="469">
        <f t="shared" si="59"/>
        <v>0</v>
      </c>
      <c r="F119" s="469">
        <f t="shared" si="60"/>
        <v>0</v>
      </c>
      <c r="G119" s="470"/>
      <c r="H119" s="470">
        <f t="shared" si="61"/>
        <v>0</v>
      </c>
      <c r="I119" s="470"/>
      <c r="J119" s="470"/>
      <c r="K119" s="470">
        <f t="shared" si="62"/>
        <v>0</v>
      </c>
      <c r="L119" s="470"/>
      <c r="M119" s="470">
        <f t="shared" ref="M119" si="67">M36+M46+M56+M66+M76+M86+M96+M106</f>
        <v>0</v>
      </c>
      <c r="N119" s="470">
        <f t="shared" si="64"/>
        <v>0</v>
      </c>
      <c r="O119" s="470">
        <f t="shared" si="64"/>
        <v>0</v>
      </c>
      <c r="P119" s="470">
        <f t="shared" si="64"/>
        <v>0</v>
      </c>
      <c r="Q119" s="470">
        <f t="shared" si="64"/>
        <v>0</v>
      </c>
      <c r="R119" s="23"/>
    </row>
    <row r="120" spans="2:18" x14ac:dyDescent="0.3">
      <c r="B120" s="101">
        <f t="shared" si="58"/>
        <v>9.4999999999999982</v>
      </c>
      <c r="C120" s="448" t="s">
        <v>31</v>
      </c>
      <c r="D120" s="469"/>
      <c r="E120" s="469">
        <f>+E116-E117+E118-E119</f>
        <v>0</v>
      </c>
      <c r="F120" s="469">
        <f t="shared" ref="F120:F121" si="68">E120-D120</f>
        <v>0</v>
      </c>
      <c r="G120" s="470"/>
      <c r="H120" s="470">
        <f t="shared" si="61"/>
        <v>0</v>
      </c>
      <c r="I120" s="470"/>
      <c r="J120" s="470"/>
      <c r="K120" s="470">
        <f t="shared" si="62"/>
        <v>0</v>
      </c>
      <c r="L120" s="470"/>
      <c r="M120" s="470">
        <f t="shared" ref="M120" si="69">M37+M47+M57+M67+M77+M87+M97+M107</f>
        <v>0</v>
      </c>
      <c r="N120" s="470">
        <f t="shared" si="64"/>
        <v>0</v>
      </c>
      <c r="O120" s="470">
        <f t="shared" si="64"/>
        <v>0</v>
      </c>
      <c r="P120" s="470">
        <f t="shared" si="64"/>
        <v>0</v>
      </c>
      <c r="Q120" s="470">
        <f t="shared" si="64"/>
        <v>0</v>
      </c>
      <c r="R120" s="23"/>
    </row>
    <row r="121" spans="2:18" x14ac:dyDescent="0.3">
      <c r="B121" s="101">
        <f t="shared" si="58"/>
        <v>9.5999999999999979</v>
      </c>
      <c r="C121" s="448" t="s">
        <v>483</v>
      </c>
      <c r="D121" s="469"/>
      <c r="E121" s="397">
        <f t="shared" ref="E121" si="70">AVERAGE(E116,E120)</f>
        <v>0</v>
      </c>
      <c r="F121" s="469">
        <f t="shared" si="68"/>
        <v>0</v>
      </c>
      <c r="G121" s="470"/>
      <c r="H121" s="470">
        <f t="shared" si="61"/>
        <v>0</v>
      </c>
      <c r="I121" s="470"/>
      <c r="J121" s="470"/>
      <c r="K121" s="470">
        <f t="shared" si="62"/>
        <v>0</v>
      </c>
      <c r="L121" s="470"/>
      <c r="M121" s="470">
        <f t="shared" ref="M121" si="71">M38+M48+M58+M68+M78+M88+M98+M108</f>
        <v>0</v>
      </c>
      <c r="N121" s="470">
        <f t="shared" si="64"/>
        <v>0</v>
      </c>
      <c r="O121" s="470">
        <f t="shared" si="64"/>
        <v>0</v>
      </c>
      <c r="P121" s="470">
        <f t="shared" si="64"/>
        <v>0</v>
      </c>
      <c r="Q121" s="470">
        <f t="shared" si="64"/>
        <v>0</v>
      </c>
      <c r="R121" s="23"/>
    </row>
    <row r="122" spans="2:18" x14ac:dyDescent="0.3">
      <c r="B122" s="101">
        <f t="shared" si="58"/>
        <v>9.6999999999999975</v>
      </c>
      <c r="C122" s="448" t="s">
        <v>32</v>
      </c>
      <c r="D122" s="469">
        <f>IFERROR(D123/D121,0)</f>
        <v>0</v>
      </c>
      <c r="E122" s="469">
        <f>IFERROR(E123/E121,0)</f>
        <v>0</v>
      </c>
      <c r="F122" s="469">
        <f>IFERROR(F123/F121,0)</f>
        <v>0</v>
      </c>
      <c r="G122" s="469" t="e">
        <f t="shared" ref="G122:N122" si="72">G123/G121</f>
        <v>#DIV/0!</v>
      </c>
      <c r="H122" s="469" t="e">
        <f t="shared" si="72"/>
        <v>#DIV/0!</v>
      </c>
      <c r="I122" s="469" t="e">
        <f t="shared" si="72"/>
        <v>#DIV/0!</v>
      </c>
      <c r="J122" s="469" t="e">
        <f t="shared" si="72"/>
        <v>#DIV/0!</v>
      </c>
      <c r="K122" s="469" t="e">
        <f t="shared" si="72"/>
        <v>#DIV/0!</v>
      </c>
      <c r="L122" s="469" t="e">
        <f t="shared" si="72"/>
        <v>#DIV/0!</v>
      </c>
      <c r="M122" s="469" t="e">
        <f t="shared" ref="M122" si="73">M123/M121</f>
        <v>#DIV/0!</v>
      </c>
      <c r="N122" s="469" t="e">
        <f t="shared" si="72"/>
        <v>#DIV/0!</v>
      </c>
      <c r="O122" s="469" t="e">
        <f t="shared" ref="O122:Q122" si="74">O123/O121</f>
        <v>#DIV/0!</v>
      </c>
      <c r="P122" s="469" t="e">
        <f t="shared" si="74"/>
        <v>#DIV/0!</v>
      </c>
      <c r="Q122" s="469" t="e">
        <f t="shared" si="74"/>
        <v>#DIV/0!</v>
      </c>
      <c r="R122" s="23"/>
    </row>
    <row r="123" spans="2:18" x14ac:dyDescent="0.3">
      <c r="B123" s="101">
        <f t="shared" si="58"/>
        <v>9.7999999999999972</v>
      </c>
      <c r="C123" s="448" t="s">
        <v>33</v>
      </c>
      <c r="D123" s="469"/>
      <c r="E123" s="469">
        <f t="shared" si="59"/>
        <v>0</v>
      </c>
      <c r="F123" s="469"/>
      <c r="G123" s="470"/>
      <c r="H123" s="470">
        <f t="shared" si="61"/>
        <v>0</v>
      </c>
      <c r="I123" s="470"/>
      <c r="J123" s="470"/>
      <c r="K123" s="470">
        <f t="shared" si="62"/>
        <v>0</v>
      </c>
      <c r="L123" s="470"/>
      <c r="M123" s="470">
        <f t="shared" ref="M123" si="75">M40+M50+M60+M70+M80+M90+M100+M110</f>
        <v>0</v>
      </c>
      <c r="N123" s="470">
        <f t="shared" si="64"/>
        <v>0</v>
      </c>
      <c r="O123" s="470">
        <f t="shared" si="64"/>
        <v>0</v>
      </c>
      <c r="P123" s="470">
        <f t="shared" si="64"/>
        <v>0</v>
      </c>
      <c r="Q123" s="470">
        <f t="shared" si="64"/>
        <v>0</v>
      </c>
      <c r="R123" s="23"/>
    </row>
    <row r="124" spans="2:18" x14ac:dyDescent="0.3">
      <c r="B124" s="101"/>
      <c r="C124" s="448"/>
      <c r="D124" s="469"/>
      <c r="E124" s="469"/>
      <c r="F124" s="469"/>
      <c r="G124" s="470"/>
      <c r="H124" s="470"/>
      <c r="I124" s="470"/>
      <c r="J124" s="470"/>
      <c r="K124" s="470"/>
      <c r="L124" s="470"/>
      <c r="M124" s="470"/>
      <c r="N124" s="470"/>
      <c r="O124" s="470"/>
      <c r="P124" s="470"/>
      <c r="Q124" s="470"/>
      <c r="R124" s="23"/>
    </row>
    <row r="125" spans="2:18" x14ac:dyDescent="0.3">
      <c r="B125" s="101"/>
      <c r="C125" s="448"/>
      <c r="D125" s="469"/>
      <c r="E125" s="469"/>
      <c r="F125" s="469"/>
      <c r="G125" s="470"/>
      <c r="H125" s="470"/>
      <c r="I125" s="470"/>
      <c r="J125" s="470"/>
      <c r="K125" s="470"/>
      <c r="L125" s="470"/>
      <c r="M125" s="470"/>
      <c r="N125" s="470"/>
      <c r="O125" s="470"/>
      <c r="P125" s="470"/>
      <c r="Q125" s="470"/>
      <c r="R125" s="23"/>
    </row>
    <row r="126" spans="2:18" x14ac:dyDescent="0.3">
      <c r="B126" s="101">
        <v>10</v>
      </c>
      <c r="C126" s="448" t="s">
        <v>34</v>
      </c>
      <c r="D126" s="469"/>
      <c r="E126" s="469">
        <f>E123</f>
        <v>0</v>
      </c>
      <c r="F126" s="469"/>
      <c r="G126" s="470"/>
      <c r="H126" s="470">
        <f>H123</f>
        <v>0</v>
      </c>
      <c r="I126" s="470"/>
      <c r="J126" s="470"/>
      <c r="K126" s="470">
        <f>K123</f>
        <v>0</v>
      </c>
      <c r="L126" s="470"/>
      <c r="M126" s="470">
        <f>M123</f>
        <v>0</v>
      </c>
      <c r="N126" s="470">
        <f>N123</f>
        <v>0</v>
      </c>
      <c r="O126" s="470">
        <f t="shared" ref="O126:Q126" si="76">O123</f>
        <v>0</v>
      </c>
      <c r="P126" s="470">
        <f t="shared" si="76"/>
        <v>0</v>
      </c>
      <c r="Q126" s="470">
        <f t="shared" si="76"/>
        <v>0</v>
      </c>
      <c r="R126" s="23"/>
    </row>
    <row r="127" spans="2:18" x14ac:dyDescent="0.3">
      <c r="B127" s="101">
        <v>11</v>
      </c>
      <c r="C127" s="448" t="s">
        <v>35</v>
      </c>
      <c r="D127" s="469"/>
      <c r="E127" s="469"/>
      <c r="F127" s="469"/>
      <c r="G127" s="470"/>
      <c r="H127" s="470"/>
      <c r="I127" s="470"/>
      <c r="J127" s="470"/>
      <c r="K127" s="470"/>
      <c r="L127" s="470"/>
      <c r="M127" s="470"/>
      <c r="N127" s="470"/>
      <c r="O127" s="470"/>
      <c r="P127" s="470"/>
      <c r="Q127" s="470"/>
      <c r="R127" s="23"/>
    </row>
    <row r="128" spans="2:18" x14ac:dyDescent="0.3">
      <c r="B128" s="101">
        <v>12</v>
      </c>
      <c r="C128" s="448" t="s">
        <v>36</v>
      </c>
      <c r="D128" s="469"/>
      <c r="E128" s="469">
        <f>E126-E127</f>
        <v>0</v>
      </c>
      <c r="F128" s="469"/>
      <c r="G128" s="470"/>
      <c r="H128" s="470">
        <f>H126-H127</f>
        <v>0</v>
      </c>
      <c r="I128" s="470"/>
      <c r="J128" s="470"/>
      <c r="K128" s="470">
        <f>K126-K127</f>
        <v>0</v>
      </c>
      <c r="L128" s="470"/>
      <c r="M128" s="470">
        <f>M126-M127</f>
        <v>0</v>
      </c>
      <c r="N128" s="470">
        <f>N126-N127</f>
        <v>0</v>
      </c>
      <c r="O128" s="470">
        <f t="shared" ref="O128:Q128" si="77">O126-O127</f>
        <v>0</v>
      </c>
      <c r="P128" s="470">
        <f t="shared" si="77"/>
        <v>0</v>
      </c>
      <c r="Q128" s="470">
        <f t="shared" si="77"/>
        <v>0</v>
      </c>
      <c r="R128" s="23"/>
    </row>
    <row r="129" spans="2:20" x14ac:dyDescent="0.3">
      <c r="B129" s="101"/>
      <c r="C129" s="448"/>
      <c r="D129" s="23"/>
      <c r="E129" s="23"/>
      <c r="F129" s="23"/>
      <c r="G129" s="23"/>
      <c r="H129" s="23"/>
      <c r="I129" s="23"/>
      <c r="J129" s="23"/>
      <c r="K129" s="23"/>
      <c r="L129" s="23"/>
      <c r="M129" s="23"/>
      <c r="N129" s="23"/>
      <c r="O129" s="23"/>
      <c r="P129" s="23"/>
      <c r="Q129" s="23"/>
    </row>
    <row r="130" spans="2:20" x14ac:dyDescent="0.3">
      <c r="C130" s="450"/>
      <c r="N130" s="13"/>
    </row>
    <row r="131" spans="2:20" x14ac:dyDescent="0.3">
      <c r="C131" s="450" t="s">
        <v>740</v>
      </c>
      <c r="N131" s="13"/>
    </row>
    <row r="132" spans="2:20" x14ac:dyDescent="0.3">
      <c r="C132" s="450" t="s">
        <v>502</v>
      </c>
      <c r="N132" s="13"/>
    </row>
    <row r="133" spans="2:20" x14ac:dyDescent="0.25">
      <c r="N133" s="13"/>
    </row>
    <row r="134" spans="2:20" ht="17.5" x14ac:dyDescent="0.35">
      <c r="C134" s="451" t="s">
        <v>843</v>
      </c>
      <c r="D134" s="452"/>
      <c r="E134" s="452"/>
      <c r="F134" s="452"/>
      <c r="G134" s="452"/>
      <c r="H134" s="452"/>
      <c r="I134" s="452"/>
      <c r="J134" s="453"/>
      <c r="K134" s="453"/>
      <c r="L134" s="453"/>
      <c r="M134" s="453"/>
      <c r="N134" s="453"/>
      <c r="O134" s="453"/>
      <c r="P134" s="453"/>
      <c r="Q134" s="453"/>
      <c r="R134" s="453"/>
      <c r="S134" s="453"/>
      <c r="T134" s="453"/>
    </row>
    <row r="135" spans="2:20" x14ac:dyDescent="0.3">
      <c r="C135" s="450"/>
      <c r="D135" s="452"/>
      <c r="E135" s="452"/>
      <c r="F135" s="452"/>
      <c r="G135" s="452"/>
      <c r="H135" s="452"/>
      <c r="I135" s="452"/>
      <c r="J135" s="453"/>
      <c r="K135" s="453"/>
      <c r="L135" s="453"/>
      <c r="M135" s="453"/>
      <c r="N135" s="453"/>
      <c r="O135" s="453"/>
      <c r="P135" s="453"/>
      <c r="Q135" s="453"/>
      <c r="R135" s="453"/>
      <c r="S135" s="453" t="s">
        <v>10</v>
      </c>
      <c r="T135" s="453"/>
    </row>
    <row r="136" spans="2:20" x14ac:dyDescent="0.25">
      <c r="B136" s="1257" t="s">
        <v>346</v>
      </c>
      <c r="C136" s="1431" t="s">
        <v>26</v>
      </c>
      <c r="D136" s="1358" t="s">
        <v>519</v>
      </c>
      <c r="E136" s="1359"/>
      <c r="F136" s="1360"/>
      <c r="G136" s="1358" t="s">
        <v>520</v>
      </c>
      <c r="H136" s="1359"/>
      <c r="I136" s="1360"/>
      <c r="J136" s="1358" t="s">
        <v>521</v>
      </c>
      <c r="K136" s="1359"/>
      <c r="L136" s="1360"/>
      <c r="M136" s="605" t="s">
        <v>934</v>
      </c>
      <c r="N136" s="605" t="s">
        <v>935</v>
      </c>
      <c r="O136" s="592" t="s">
        <v>939</v>
      </c>
      <c r="P136" s="592" t="s">
        <v>936</v>
      </c>
      <c r="Q136" s="592" t="s">
        <v>938</v>
      </c>
    </row>
    <row r="137" spans="2:20" ht="28" x14ac:dyDescent="0.25">
      <c r="B137" s="1257"/>
      <c r="C137" s="1431"/>
      <c r="D137" s="454" t="s">
        <v>458</v>
      </c>
      <c r="E137" s="455" t="s">
        <v>79</v>
      </c>
      <c r="F137" s="455" t="s">
        <v>459</v>
      </c>
      <c r="G137" s="346" t="s">
        <v>458</v>
      </c>
      <c r="H137" s="446" t="s">
        <v>79</v>
      </c>
      <c r="I137" s="446" t="s">
        <v>459</v>
      </c>
      <c r="J137" s="446" t="s">
        <v>458</v>
      </c>
      <c r="K137" s="446" t="s">
        <v>80</v>
      </c>
      <c r="L137" s="446" t="s">
        <v>460</v>
      </c>
      <c r="M137" s="594" t="s">
        <v>937</v>
      </c>
      <c r="N137" s="594" t="s">
        <v>937</v>
      </c>
      <c r="O137" s="594" t="s">
        <v>937</v>
      </c>
      <c r="P137" s="594" t="s">
        <v>937</v>
      </c>
      <c r="Q137" s="594" t="s">
        <v>937</v>
      </c>
    </row>
    <row r="138" spans="2:20" x14ac:dyDescent="0.25">
      <c r="B138" s="445"/>
      <c r="C138" s="456"/>
      <c r="D138" s="594" t="s">
        <v>81</v>
      </c>
      <c r="E138" s="594" t="s">
        <v>82</v>
      </c>
      <c r="F138" s="594" t="s">
        <v>692</v>
      </c>
      <c r="G138" s="594" t="s">
        <v>397</v>
      </c>
      <c r="H138" s="594" t="s">
        <v>414</v>
      </c>
      <c r="I138" s="594" t="s">
        <v>465</v>
      </c>
      <c r="J138" s="608" t="s">
        <v>415</v>
      </c>
      <c r="K138" s="608" t="s">
        <v>416</v>
      </c>
      <c r="L138" s="608" t="s">
        <v>523</v>
      </c>
      <c r="M138" s="594" t="s">
        <v>670</v>
      </c>
      <c r="N138" s="594" t="s">
        <v>604</v>
      </c>
      <c r="O138" s="594" t="s">
        <v>605</v>
      </c>
      <c r="P138" s="594" t="s">
        <v>606</v>
      </c>
      <c r="Q138" s="594" t="s">
        <v>607</v>
      </c>
    </row>
    <row r="139" spans="2:20" x14ac:dyDescent="0.3">
      <c r="B139" s="101">
        <v>1</v>
      </c>
      <c r="C139" s="614" t="s">
        <v>1415</v>
      </c>
      <c r="D139" s="457"/>
      <c r="E139" s="457"/>
      <c r="F139" s="457"/>
      <c r="G139" s="457"/>
      <c r="H139" s="457"/>
      <c r="I139" s="457"/>
      <c r="J139" s="457"/>
      <c r="K139" s="457"/>
      <c r="L139" s="457"/>
      <c r="M139" s="457"/>
      <c r="N139" s="457"/>
      <c r="O139" s="457"/>
      <c r="P139" s="457"/>
      <c r="Q139" s="457"/>
    </row>
    <row r="140" spans="2:20" x14ac:dyDescent="0.3">
      <c r="B140" s="101">
        <v>1.1000000000000001</v>
      </c>
      <c r="C140" s="448" t="s">
        <v>29</v>
      </c>
      <c r="D140" s="469"/>
      <c r="E140" s="469">
        <v>0</v>
      </c>
      <c r="F140" s="469">
        <f>E140-D140</f>
        <v>0</v>
      </c>
      <c r="G140" s="470"/>
      <c r="H140" s="469">
        <v>0</v>
      </c>
      <c r="I140" s="469">
        <f>H140-G140</f>
        <v>0</v>
      </c>
      <c r="J140" s="470"/>
      <c r="K140" s="469"/>
      <c r="L140" s="469">
        <f>K140-J140</f>
        <v>0</v>
      </c>
      <c r="M140" s="470"/>
      <c r="N140" s="470"/>
      <c r="O140" s="470"/>
      <c r="P140" s="470"/>
      <c r="Q140" s="470"/>
    </row>
    <row r="141" spans="2:20" x14ac:dyDescent="0.3">
      <c r="B141" s="101">
        <f t="shared" ref="B141:B147" si="78">B140+0.1</f>
        <v>1.2000000000000002</v>
      </c>
      <c r="C141" s="448" t="s">
        <v>405</v>
      </c>
      <c r="D141" s="469"/>
      <c r="E141" s="469">
        <v>0</v>
      </c>
      <c r="F141" s="469">
        <f t="shared" ref="F141:F147" si="79">E141-D141</f>
        <v>0</v>
      </c>
      <c r="G141" s="470"/>
      <c r="H141" s="469">
        <v>0</v>
      </c>
      <c r="I141" s="469">
        <f t="shared" ref="I141:I147" si="80">H141-G141</f>
        <v>0</v>
      </c>
      <c r="J141" s="470"/>
      <c r="K141" s="469"/>
      <c r="L141" s="469">
        <f t="shared" ref="L141:L147" si="81">K141-J141</f>
        <v>0</v>
      </c>
      <c r="M141" s="470"/>
      <c r="N141" s="470"/>
      <c r="O141" s="470"/>
      <c r="P141" s="470"/>
      <c r="Q141" s="470"/>
    </row>
    <row r="142" spans="2:20" x14ac:dyDescent="0.3">
      <c r="B142" s="101">
        <f t="shared" si="78"/>
        <v>1.3000000000000003</v>
      </c>
      <c r="C142" s="448" t="s">
        <v>345</v>
      </c>
      <c r="D142" s="469"/>
      <c r="E142" s="469">
        <v>0</v>
      </c>
      <c r="F142" s="469">
        <f t="shared" si="79"/>
        <v>0</v>
      </c>
      <c r="G142" s="470"/>
      <c r="H142" s="469">
        <v>0</v>
      </c>
      <c r="I142" s="469">
        <f t="shared" si="80"/>
        <v>0</v>
      </c>
      <c r="J142" s="470"/>
      <c r="K142" s="469"/>
      <c r="L142" s="469">
        <f t="shared" si="81"/>
        <v>0</v>
      </c>
      <c r="M142" s="470"/>
      <c r="N142" s="470"/>
      <c r="O142" s="470"/>
      <c r="P142" s="470"/>
      <c r="Q142" s="470"/>
    </row>
    <row r="143" spans="2:20" x14ac:dyDescent="0.3">
      <c r="B143" s="101">
        <f t="shared" si="78"/>
        <v>1.4000000000000004</v>
      </c>
      <c r="C143" s="448" t="s">
        <v>30</v>
      </c>
      <c r="D143" s="469"/>
      <c r="E143" s="469">
        <v>0</v>
      </c>
      <c r="F143" s="469">
        <f t="shared" si="79"/>
        <v>0</v>
      </c>
      <c r="G143" s="470"/>
      <c r="H143" s="469">
        <v>0</v>
      </c>
      <c r="I143" s="469">
        <f t="shared" si="80"/>
        <v>0</v>
      </c>
      <c r="J143" s="470"/>
      <c r="K143" s="469"/>
      <c r="L143" s="469">
        <f t="shared" si="81"/>
        <v>0</v>
      </c>
      <c r="M143" s="470"/>
      <c r="N143" s="470"/>
      <c r="O143" s="470"/>
      <c r="P143" s="470"/>
      <c r="Q143" s="470"/>
    </row>
    <row r="144" spans="2:20" x14ac:dyDescent="0.3">
      <c r="B144" s="101">
        <f t="shared" si="78"/>
        <v>1.5000000000000004</v>
      </c>
      <c r="C144" s="448" t="s">
        <v>31</v>
      </c>
      <c r="D144" s="469"/>
      <c r="E144" s="469">
        <v>0</v>
      </c>
      <c r="F144" s="469">
        <f t="shared" si="79"/>
        <v>0</v>
      </c>
      <c r="G144" s="470"/>
      <c r="H144" s="469">
        <v>0</v>
      </c>
      <c r="I144" s="469">
        <f t="shared" si="80"/>
        <v>0</v>
      </c>
      <c r="J144" s="470"/>
      <c r="K144" s="470">
        <f>+J140-J141+J142-J143</f>
        <v>0</v>
      </c>
      <c r="L144" s="469">
        <f t="shared" si="81"/>
        <v>0</v>
      </c>
      <c r="M144" s="470"/>
      <c r="N144" s="470"/>
      <c r="O144" s="470"/>
      <c r="P144" s="470"/>
      <c r="Q144" s="470"/>
    </row>
    <row r="145" spans="2:17" x14ac:dyDescent="0.3">
      <c r="B145" s="101">
        <f t="shared" si="78"/>
        <v>1.6000000000000005</v>
      </c>
      <c r="C145" s="448" t="s">
        <v>483</v>
      </c>
      <c r="D145" s="469"/>
      <c r="E145" s="397">
        <f t="shared" ref="E145" si="82">AVERAGE(E140,E144)</f>
        <v>0</v>
      </c>
      <c r="F145" s="469">
        <f t="shared" si="79"/>
        <v>0</v>
      </c>
      <c r="G145" s="470"/>
      <c r="H145" s="397">
        <f t="shared" ref="H145" si="83">AVERAGE(H140,H144)</f>
        <v>0</v>
      </c>
      <c r="I145" s="469">
        <f t="shared" si="80"/>
        <v>0</v>
      </c>
      <c r="J145" s="470"/>
      <c r="K145" s="469"/>
      <c r="L145" s="469">
        <f t="shared" si="81"/>
        <v>0</v>
      </c>
      <c r="M145" s="470"/>
      <c r="N145" s="470"/>
      <c r="O145" s="470"/>
      <c r="P145" s="470"/>
      <c r="Q145" s="470"/>
    </row>
    <row r="146" spans="2:17" x14ac:dyDescent="0.3">
      <c r="B146" s="101">
        <f t="shared" si="78"/>
        <v>1.7000000000000006</v>
      </c>
      <c r="C146" s="448" t="s">
        <v>32</v>
      </c>
      <c r="D146" s="469"/>
      <c r="E146" s="469">
        <f>IFERROR(E147/E145,0)</f>
        <v>0</v>
      </c>
      <c r="F146" s="469">
        <f>IFERROR(F147/F145,0)</f>
        <v>0</v>
      </c>
      <c r="G146" s="470"/>
      <c r="H146" s="469">
        <f>IFERROR(H147/H145,0)</f>
        <v>0</v>
      </c>
      <c r="I146" s="469" t="e">
        <f>I147/I145</f>
        <v>#DIV/0!</v>
      </c>
      <c r="J146" s="470"/>
      <c r="K146" s="470" t="e">
        <f>J147/K145</f>
        <v>#DIV/0!</v>
      </c>
      <c r="L146" s="469" t="e">
        <f>L147/L145</f>
        <v>#DIV/0!</v>
      </c>
      <c r="M146" s="470"/>
      <c r="N146" s="470"/>
      <c r="O146" s="470"/>
      <c r="P146" s="470"/>
      <c r="Q146" s="470"/>
    </row>
    <row r="147" spans="2:17" x14ac:dyDescent="0.3">
      <c r="B147" s="101">
        <f t="shared" si="78"/>
        <v>1.8000000000000007</v>
      </c>
      <c r="C147" s="448" t="s">
        <v>33</v>
      </c>
      <c r="D147" s="469"/>
      <c r="E147" s="469">
        <v>0</v>
      </c>
      <c r="F147" s="469">
        <f t="shared" si="79"/>
        <v>0</v>
      </c>
      <c r="G147" s="470"/>
      <c r="H147" s="469">
        <v>0</v>
      </c>
      <c r="I147" s="469">
        <f t="shared" si="80"/>
        <v>0</v>
      </c>
      <c r="J147" s="470"/>
      <c r="K147" s="469"/>
      <c r="L147" s="469">
        <f t="shared" si="81"/>
        <v>0</v>
      </c>
      <c r="M147" s="470"/>
      <c r="N147" s="470"/>
      <c r="O147" s="470"/>
      <c r="P147" s="470"/>
      <c r="Q147" s="470"/>
    </row>
    <row r="148" spans="2:17" x14ac:dyDescent="0.3">
      <c r="B148" s="101"/>
      <c r="C148" s="448"/>
      <c r="D148" s="469"/>
      <c r="E148" s="469"/>
      <c r="F148" s="469"/>
      <c r="G148" s="470"/>
      <c r="H148" s="469"/>
      <c r="I148" s="469"/>
      <c r="J148" s="470"/>
      <c r="K148" s="469"/>
      <c r="L148" s="469"/>
      <c r="M148" s="470"/>
      <c r="N148" s="470"/>
      <c r="O148" s="470"/>
      <c r="P148" s="470"/>
      <c r="Q148" s="470"/>
    </row>
    <row r="149" spans="2:17" x14ac:dyDescent="0.3">
      <c r="B149" s="101">
        <v>2</v>
      </c>
      <c r="C149" s="614" t="s">
        <v>1416</v>
      </c>
      <c r="D149" s="469"/>
      <c r="E149" s="469"/>
      <c r="F149" s="469"/>
      <c r="G149" s="470"/>
      <c r="H149" s="469"/>
      <c r="I149" s="469"/>
      <c r="J149" s="470"/>
      <c r="K149" s="469"/>
      <c r="L149" s="469"/>
      <c r="M149" s="470"/>
      <c r="N149" s="470"/>
      <c r="O149" s="470"/>
      <c r="P149" s="470"/>
      <c r="Q149" s="470"/>
    </row>
    <row r="150" spans="2:17" x14ac:dyDescent="0.3">
      <c r="B150" s="101">
        <f t="shared" ref="B150:B157" si="84">B149+0.1</f>
        <v>2.1</v>
      </c>
      <c r="C150" s="448" t="s">
        <v>29</v>
      </c>
      <c r="D150" s="469"/>
      <c r="E150" s="469">
        <v>0</v>
      </c>
      <c r="F150" s="469">
        <f t="shared" ref="F150:F157" si="85">E150-D150</f>
        <v>0</v>
      </c>
      <c r="G150" s="470"/>
      <c r="H150" s="469">
        <v>0</v>
      </c>
      <c r="I150" s="469">
        <f t="shared" ref="I150:I157" si="86">H150-G150</f>
        <v>0</v>
      </c>
      <c r="J150" s="470"/>
      <c r="K150" s="469"/>
      <c r="L150" s="469">
        <f t="shared" ref="L150:L157" si="87">K150-J150</f>
        <v>0</v>
      </c>
      <c r="M150" s="470"/>
      <c r="N150" s="470"/>
      <c r="O150" s="470"/>
      <c r="P150" s="470"/>
      <c r="Q150" s="470"/>
    </row>
    <row r="151" spans="2:17" x14ac:dyDescent="0.3">
      <c r="B151" s="101">
        <f t="shared" si="84"/>
        <v>2.2000000000000002</v>
      </c>
      <c r="C151" s="448" t="s">
        <v>405</v>
      </c>
      <c r="D151" s="469"/>
      <c r="E151" s="469">
        <v>0</v>
      </c>
      <c r="F151" s="469">
        <f t="shared" si="85"/>
        <v>0</v>
      </c>
      <c r="G151" s="470"/>
      <c r="H151" s="469">
        <v>0</v>
      </c>
      <c r="I151" s="469">
        <f t="shared" si="86"/>
        <v>0</v>
      </c>
      <c r="J151" s="470"/>
      <c r="K151" s="469"/>
      <c r="L151" s="469">
        <f t="shared" si="87"/>
        <v>0</v>
      </c>
      <c r="M151" s="470"/>
      <c r="N151" s="470"/>
      <c r="O151" s="470"/>
      <c r="P151" s="470"/>
      <c r="Q151" s="470"/>
    </row>
    <row r="152" spans="2:17" x14ac:dyDescent="0.3">
      <c r="B152" s="101">
        <f t="shared" si="84"/>
        <v>2.3000000000000003</v>
      </c>
      <c r="C152" s="448" t="s">
        <v>345</v>
      </c>
      <c r="D152" s="469"/>
      <c r="E152" s="469">
        <v>0</v>
      </c>
      <c r="F152" s="469">
        <f t="shared" si="85"/>
        <v>0</v>
      </c>
      <c r="G152" s="470"/>
      <c r="H152" s="469">
        <v>0</v>
      </c>
      <c r="I152" s="469">
        <f t="shared" si="86"/>
        <v>0</v>
      </c>
      <c r="J152" s="470"/>
      <c r="K152" s="469"/>
      <c r="L152" s="469">
        <f t="shared" si="87"/>
        <v>0</v>
      </c>
      <c r="M152" s="470"/>
      <c r="N152" s="470"/>
      <c r="O152" s="470"/>
      <c r="P152" s="470"/>
      <c r="Q152" s="470"/>
    </row>
    <row r="153" spans="2:17" x14ac:dyDescent="0.3">
      <c r="B153" s="101">
        <f t="shared" si="84"/>
        <v>2.4000000000000004</v>
      </c>
      <c r="C153" s="448" t="s">
        <v>30</v>
      </c>
      <c r="D153" s="469"/>
      <c r="E153" s="469">
        <v>0</v>
      </c>
      <c r="F153" s="469">
        <f t="shared" si="85"/>
        <v>0</v>
      </c>
      <c r="G153" s="470"/>
      <c r="H153" s="469">
        <v>0</v>
      </c>
      <c r="I153" s="469">
        <f t="shared" si="86"/>
        <v>0</v>
      </c>
      <c r="J153" s="470"/>
      <c r="K153" s="469"/>
      <c r="L153" s="469">
        <f t="shared" si="87"/>
        <v>0</v>
      </c>
      <c r="M153" s="470"/>
      <c r="N153" s="470"/>
      <c r="O153" s="470"/>
      <c r="P153" s="470"/>
      <c r="Q153" s="470"/>
    </row>
    <row r="154" spans="2:17" x14ac:dyDescent="0.3">
      <c r="B154" s="101">
        <f t="shared" si="84"/>
        <v>2.5000000000000004</v>
      </c>
      <c r="C154" s="448" t="s">
        <v>31</v>
      </c>
      <c r="D154" s="469"/>
      <c r="E154" s="469">
        <f>+E150-E151+E152-E153</f>
        <v>0</v>
      </c>
      <c r="F154" s="469">
        <f t="shared" si="85"/>
        <v>0</v>
      </c>
      <c r="G154" s="470"/>
      <c r="H154" s="469">
        <f>+H150-H151+H152-H153</f>
        <v>0</v>
      </c>
      <c r="I154" s="469">
        <f t="shared" si="86"/>
        <v>0</v>
      </c>
      <c r="J154" s="470"/>
      <c r="K154" s="470">
        <f>+J150-J151+J152-J153</f>
        <v>0</v>
      </c>
      <c r="L154" s="469">
        <f t="shared" si="87"/>
        <v>0</v>
      </c>
      <c r="M154" s="470"/>
      <c r="N154" s="470"/>
      <c r="O154" s="470"/>
      <c r="P154" s="470"/>
      <c r="Q154" s="470"/>
    </row>
    <row r="155" spans="2:17" x14ac:dyDescent="0.3">
      <c r="B155" s="101">
        <f t="shared" si="84"/>
        <v>2.6000000000000005</v>
      </c>
      <c r="C155" s="448" t="s">
        <v>483</v>
      </c>
      <c r="D155" s="469"/>
      <c r="E155" s="397">
        <f t="shared" ref="E155" si="88">AVERAGE(E150,E154)</f>
        <v>0</v>
      </c>
      <c r="F155" s="469">
        <f t="shared" si="85"/>
        <v>0</v>
      </c>
      <c r="G155" s="470"/>
      <c r="H155" s="397">
        <f t="shared" ref="H155" si="89">AVERAGE(H150,H154)</f>
        <v>0</v>
      </c>
      <c r="I155" s="469">
        <f t="shared" si="86"/>
        <v>0</v>
      </c>
      <c r="J155" s="470"/>
      <c r="K155" s="469"/>
      <c r="L155" s="469">
        <f t="shared" si="87"/>
        <v>0</v>
      </c>
      <c r="M155" s="470"/>
      <c r="N155" s="470"/>
      <c r="O155" s="470"/>
      <c r="P155" s="470"/>
      <c r="Q155" s="470"/>
    </row>
    <row r="156" spans="2:17" x14ac:dyDescent="0.3">
      <c r="B156" s="101">
        <f t="shared" si="84"/>
        <v>2.7000000000000006</v>
      </c>
      <c r="C156" s="448" t="s">
        <v>32</v>
      </c>
      <c r="D156" s="469"/>
      <c r="E156" s="469">
        <f>IFERROR(E157/E155,0)</f>
        <v>0</v>
      </c>
      <c r="F156" s="469">
        <f>IFERROR(F157/F155,0)</f>
        <v>0</v>
      </c>
      <c r="G156" s="470"/>
      <c r="H156" s="469">
        <f>IFERROR(H157/H155,0)</f>
        <v>0</v>
      </c>
      <c r="I156" s="469" t="e">
        <f>I157/I155</f>
        <v>#DIV/0!</v>
      </c>
      <c r="J156" s="470"/>
      <c r="K156" s="470" t="e">
        <f>J157/K155</f>
        <v>#DIV/0!</v>
      </c>
      <c r="L156" s="469" t="e">
        <f>L157/L155</f>
        <v>#DIV/0!</v>
      </c>
      <c r="M156" s="470"/>
      <c r="N156" s="470"/>
      <c r="O156" s="470"/>
      <c r="P156" s="470"/>
      <c r="Q156" s="470"/>
    </row>
    <row r="157" spans="2:17" x14ac:dyDescent="0.3">
      <c r="B157" s="101">
        <f t="shared" si="84"/>
        <v>2.8000000000000007</v>
      </c>
      <c r="C157" s="448" t="s">
        <v>33</v>
      </c>
      <c r="D157" s="469"/>
      <c r="E157" s="469">
        <v>0</v>
      </c>
      <c r="F157" s="469">
        <f t="shared" si="85"/>
        <v>0</v>
      </c>
      <c r="G157" s="470"/>
      <c r="H157" s="469">
        <v>0</v>
      </c>
      <c r="I157" s="469">
        <f t="shared" si="86"/>
        <v>0</v>
      </c>
      <c r="J157" s="470"/>
      <c r="K157" s="469"/>
      <c r="L157" s="469">
        <f t="shared" si="87"/>
        <v>0</v>
      </c>
      <c r="M157" s="470"/>
      <c r="N157" s="470"/>
      <c r="O157" s="470"/>
      <c r="P157" s="470"/>
      <c r="Q157" s="470"/>
    </row>
    <row r="158" spans="2:17" x14ac:dyDescent="0.3">
      <c r="B158" s="101"/>
      <c r="C158" s="448"/>
      <c r="D158" s="469"/>
      <c r="E158" s="469"/>
      <c r="F158" s="469"/>
      <c r="G158" s="470"/>
      <c r="H158" s="469"/>
      <c r="I158" s="469"/>
      <c r="J158" s="470"/>
      <c r="K158" s="469"/>
      <c r="L158" s="469"/>
      <c r="M158" s="470"/>
      <c r="N158" s="470"/>
      <c r="O158" s="470"/>
      <c r="P158" s="470"/>
      <c r="Q158" s="470"/>
    </row>
    <row r="159" spans="2:17" x14ac:dyDescent="0.3">
      <c r="B159" s="101">
        <v>3</v>
      </c>
      <c r="C159" s="614" t="s">
        <v>1409</v>
      </c>
      <c r="D159" s="469"/>
      <c r="E159" s="469"/>
      <c r="F159" s="469"/>
      <c r="G159" s="470"/>
      <c r="H159" s="469"/>
      <c r="I159" s="469"/>
      <c r="J159" s="470"/>
      <c r="K159" s="469"/>
      <c r="L159" s="469"/>
      <c r="M159" s="470"/>
      <c r="N159" s="470"/>
      <c r="O159" s="470"/>
      <c r="P159" s="470"/>
      <c r="Q159" s="470"/>
    </row>
    <row r="160" spans="2:17" x14ac:dyDescent="0.3">
      <c r="B160" s="101">
        <f>B159+0.1</f>
        <v>3.1</v>
      </c>
      <c r="C160" s="448" t="s">
        <v>29</v>
      </c>
      <c r="D160" s="469"/>
      <c r="E160" s="469">
        <v>0</v>
      </c>
      <c r="F160" s="469">
        <f t="shared" ref="F160:F167" si="90">E160-D160</f>
        <v>0</v>
      </c>
      <c r="G160" s="470"/>
      <c r="H160" s="469">
        <v>0</v>
      </c>
      <c r="I160" s="469">
        <f t="shared" ref="I160:I167" si="91">H160-G160</f>
        <v>0</v>
      </c>
      <c r="J160" s="470"/>
      <c r="K160" s="469"/>
      <c r="L160" s="469">
        <f t="shared" ref="L160:L167" si="92">K160-J160</f>
        <v>0</v>
      </c>
      <c r="M160" s="470"/>
      <c r="N160" s="470"/>
      <c r="O160" s="470"/>
      <c r="P160" s="470"/>
      <c r="Q160" s="470"/>
    </row>
    <row r="161" spans="2:17" x14ac:dyDescent="0.3">
      <c r="B161" s="101">
        <f t="shared" ref="B161:B167" si="93">B160+0.1</f>
        <v>3.2</v>
      </c>
      <c r="C161" s="448" t="s">
        <v>405</v>
      </c>
      <c r="D161" s="469"/>
      <c r="E161" s="469">
        <v>0</v>
      </c>
      <c r="F161" s="469">
        <f t="shared" si="90"/>
        <v>0</v>
      </c>
      <c r="G161" s="470"/>
      <c r="H161" s="469">
        <v>0</v>
      </c>
      <c r="I161" s="469">
        <f t="shared" si="91"/>
        <v>0</v>
      </c>
      <c r="J161" s="470"/>
      <c r="K161" s="469"/>
      <c r="L161" s="469">
        <f t="shared" si="92"/>
        <v>0</v>
      </c>
      <c r="M161" s="470"/>
      <c r="N161" s="470"/>
      <c r="O161" s="470"/>
      <c r="P161" s="470"/>
      <c r="Q161" s="470"/>
    </row>
    <row r="162" spans="2:17" x14ac:dyDescent="0.3">
      <c r="B162" s="101">
        <f t="shared" si="93"/>
        <v>3.3000000000000003</v>
      </c>
      <c r="C162" s="448" t="s">
        <v>345</v>
      </c>
      <c r="D162" s="469"/>
      <c r="E162" s="469">
        <v>0</v>
      </c>
      <c r="F162" s="469">
        <f t="shared" si="90"/>
        <v>0</v>
      </c>
      <c r="G162" s="470"/>
      <c r="H162" s="469">
        <v>0</v>
      </c>
      <c r="I162" s="469">
        <f t="shared" si="91"/>
        <v>0</v>
      </c>
      <c r="J162" s="470"/>
      <c r="K162" s="469"/>
      <c r="L162" s="469">
        <f t="shared" si="92"/>
        <v>0</v>
      </c>
      <c r="M162" s="470"/>
      <c r="N162" s="470"/>
      <c r="O162" s="470"/>
      <c r="P162" s="470"/>
      <c r="Q162" s="470"/>
    </row>
    <row r="163" spans="2:17" x14ac:dyDescent="0.3">
      <c r="B163" s="101">
        <f t="shared" si="93"/>
        <v>3.4000000000000004</v>
      </c>
      <c r="C163" s="448" t="s">
        <v>30</v>
      </c>
      <c r="D163" s="469"/>
      <c r="E163" s="469">
        <v>0</v>
      </c>
      <c r="F163" s="469">
        <f t="shared" si="90"/>
        <v>0</v>
      </c>
      <c r="G163" s="470"/>
      <c r="H163" s="469">
        <v>0</v>
      </c>
      <c r="I163" s="469">
        <f t="shared" si="91"/>
        <v>0</v>
      </c>
      <c r="J163" s="470"/>
      <c r="K163" s="469"/>
      <c r="L163" s="469">
        <f t="shared" si="92"/>
        <v>0</v>
      </c>
      <c r="M163" s="470"/>
      <c r="N163" s="470"/>
      <c r="O163" s="470"/>
      <c r="P163" s="470"/>
      <c r="Q163" s="470"/>
    </row>
    <row r="164" spans="2:17" x14ac:dyDescent="0.3">
      <c r="B164" s="101">
        <f t="shared" si="93"/>
        <v>3.5000000000000004</v>
      </c>
      <c r="C164" s="448" t="s">
        <v>31</v>
      </c>
      <c r="D164" s="469"/>
      <c r="E164" s="469">
        <f>+E160-E161+E162-E163</f>
        <v>0</v>
      </c>
      <c r="F164" s="469">
        <f t="shared" si="90"/>
        <v>0</v>
      </c>
      <c r="G164" s="470"/>
      <c r="H164" s="469">
        <f>+H160-H161+H162-H163</f>
        <v>0</v>
      </c>
      <c r="I164" s="469">
        <f t="shared" si="91"/>
        <v>0</v>
      </c>
      <c r="J164" s="470"/>
      <c r="K164" s="470">
        <f>+J160-J161+J162-J163</f>
        <v>0</v>
      </c>
      <c r="L164" s="469">
        <f t="shared" si="92"/>
        <v>0</v>
      </c>
      <c r="M164" s="470"/>
      <c r="N164" s="470"/>
      <c r="O164" s="470"/>
      <c r="P164" s="470"/>
      <c r="Q164" s="470"/>
    </row>
    <row r="165" spans="2:17" x14ac:dyDescent="0.3">
      <c r="B165" s="101">
        <f t="shared" si="93"/>
        <v>3.6000000000000005</v>
      </c>
      <c r="C165" s="448" t="s">
        <v>483</v>
      </c>
      <c r="D165" s="469"/>
      <c r="E165" s="397">
        <f t="shared" ref="E165" si="94">AVERAGE(E160,E164)</f>
        <v>0</v>
      </c>
      <c r="F165" s="469">
        <f t="shared" si="90"/>
        <v>0</v>
      </c>
      <c r="G165" s="470"/>
      <c r="H165" s="397">
        <f t="shared" ref="H165" si="95">AVERAGE(H160,H164)</f>
        <v>0</v>
      </c>
      <c r="I165" s="469">
        <f t="shared" si="91"/>
        <v>0</v>
      </c>
      <c r="J165" s="470"/>
      <c r="K165" s="469"/>
      <c r="L165" s="469">
        <f t="shared" si="92"/>
        <v>0</v>
      </c>
      <c r="M165" s="470"/>
      <c r="N165" s="470"/>
      <c r="O165" s="470"/>
      <c r="P165" s="470"/>
      <c r="Q165" s="470"/>
    </row>
    <row r="166" spans="2:17" x14ac:dyDescent="0.3">
      <c r="B166" s="101">
        <f t="shared" si="93"/>
        <v>3.7000000000000006</v>
      </c>
      <c r="C166" s="448" t="s">
        <v>32</v>
      </c>
      <c r="D166" s="469"/>
      <c r="E166" s="469">
        <f>IFERROR(E167/E165,0)</f>
        <v>0</v>
      </c>
      <c r="F166" s="469">
        <f>IFERROR(F167/F165,0)</f>
        <v>0</v>
      </c>
      <c r="G166" s="470"/>
      <c r="H166" s="469">
        <f>IFERROR(H167/H165,0)</f>
        <v>0</v>
      </c>
      <c r="I166" s="469" t="e">
        <f>I167/I165</f>
        <v>#DIV/0!</v>
      </c>
      <c r="J166" s="470"/>
      <c r="K166" s="470" t="e">
        <f>J167/K165</f>
        <v>#DIV/0!</v>
      </c>
      <c r="L166" s="469" t="e">
        <f>L167/L165</f>
        <v>#DIV/0!</v>
      </c>
      <c r="M166" s="470"/>
      <c r="N166" s="470"/>
      <c r="O166" s="470"/>
      <c r="P166" s="470"/>
      <c r="Q166" s="470"/>
    </row>
    <row r="167" spans="2:17" x14ac:dyDescent="0.3">
      <c r="B167" s="101">
        <f t="shared" si="93"/>
        <v>3.8000000000000007</v>
      </c>
      <c r="C167" s="448" t="s">
        <v>33</v>
      </c>
      <c r="D167" s="469"/>
      <c r="E167" s="469">
        <v>0</v>
      </c>
      <c r="F167" s="469">
        <f t="shared" si="90"/>
        <v>0</v>
      </c>
      <c r="G167" s="470"/>
      <c r="H167" s="469">
        <v>0</v>
      </c>
      <c r="I167" s="469">
        <f t="shared" si="91"/>
        <v>0</v>
      </c>
      <c r="J167" s="470"/>
      <c r="K167" s="469"/>
      <c r="L167" s="469">
        <f t="shared" si="92"/>
        <v>0</v>
      </c>
      <c r="M167" s="470"/>
      <c r="N167" s="470"/>
      <c r="O167" s="470"/>
      <c r="P167" s="470"/>
      <c r="Q167" s="470"/>
    </row>
    <row r="168" spans="2:17" x14ac:dyDescent="0.3">
      <c r="B168" s="101"/>
      <c r="C168" s="448"/>
      <c r="D168" s="469"/>
      <c r="E168" s="469"/>
      <c r="F168" s="469"/>
      <c r="G168" s="470"/>
      <c r="H168" s="469"/>
      <c r="I168" s="469"/>
      <c r="J168" s="470"/>
      <c r="K168" s="469"/>
      <c r="L168" s="469"/>
      <c r="M168" s="470"/>
      <c r="N168" s="470"/>
      <c r="O168" s="470"/>
      <c r="P168" s="470"/>
      <c r="Q168" s="470"/>
    </row>
    <row r="169" spans="2:17" x14ac:dyDescent="0.3">
      <c r="B169" s="101">
        <v>4</v>
      </c>
      <c r="C169" s="614" t="s">
        <v>1410</v>
      </c>
      <c r="D169" s="469"/>
      <c r="E169" s="469"/>
      <c r="F169" s="469"/>
      <c r="G169" s="470"/>
      <c r="H169" s="469"/>
      <c r="I169" s="469"/>
      <c r="J169" s="470"/>
      <c r="K169" s="469"/>
      <c r="L169" s="469"/>
      <c r="M169" s="470"/>
      <c r="N169" s="470"/>
      <c r="O169" s="470"/>
      <c r="P169" s="470"/>
      <c r="Q169" s="470"/>
    </row>
    <row r="170" spans="2:17" x14ac:dyDescent="0.3">
      <c r="B170" s="101">
        <f>B169+0.1</f>
        <v>4.0999999999999996</v>
      </c>
      <c r="C170" s="448" t="s">
        <v>29</v>
      </c>
      <c r="D170" s="469"/>
      <c r="E170" s="469">
        <v>0</v>
      </c>
      <c r="F170" s="469">
        <f t="shared" ref="F170:F177" si="96">E170-D170</f>
        <v>0</v>
      </c>
      <c r="G170" s="470"/>
      <c r="H170" s="469">
        <v>0</v>
      </c>
      <c r="I170" s="469">
        <f t="shared" ref="I170:I177" si="97">H170-G170</f>
        <v>0</v>
      </c>
      <c r="J170" s="470"/>
      <c r="K170" s="469"/>
      <c r="L170" s="469">
        <f t="shared" ref="L170:L177" si="98">K170-J170</f>
        <v>0</v>
      </c>
      <c r="M170" s="470"/>
      <c r="N170" s="470"/>
      <c r="O170" s="470"/>
      <c r="P170" s="470"/>
      <c r="Q170" s="470"/>
    </row>
    <row r="171" spans="2:17" x14ac:dyDescent="0.3">
      <c r="B171" s="101">
        <f t="shared" ref="B171:B177" si="99">B170+0.1</f>
        <v>4.1999999999999993</v>
      </c>
      <c r="C171" s="448" t="s">
        <v>405</v>
      </c>
      <c r="D171" s="469"/>
      <c r="E171" s="469">
        <v>0</v>
      </c>
      <c r="F171" s="469">
        <f t="shared" si="96"/>
        <v>0</v>
      </c>
      <c r="G171" s="470"/>
      <c r="H171" s="469">
        <v>0</v>
      </c>
      <c r="I171" s="469">
        <f t="shared" si="97"/>
        <v>0</v>
      </c>
      <c r="J171" s="470"/>
      <c r="K171" s="469"/>
      <c r="L171" s="469">
        <f t="shared" si="98"/>
        <v>0</v>
      </c>
      <c r="M171" s="470"/>
      <c r="N171" s="470"/>
      <c r="O171" s="470"/>
      <c r="P171" s="470"/>
      <c r="Q171" s="470"/>
    </row>
    <row r="172" spans="2:17" x14ac:dyDescent="0.3">
      <c r="B172" s="101">
        <f t="shared" si="99"/>
        <v>4.2999999999999989</v>
      </c>
      <c r="C172" s="448" t="s">
        <v>345</v>
      </c>
      <c r="D172" s="469"/>
      <c r="E172" s="469">
        <v>0</v>
      </c>
      <c r="F172" s="469">
        <f t="shared" si="96"/>
        <v>0</v>
      </c>
      <c r="G172" s="470"/>
      <c r="H172" s="469">
        <v>0</v>
      </c>
      <c r="I172" s="469">
        <f t="shared" si="97"/>
        <v>0</v>
      </c>
      <c r="J172" s="470"/>
      <c r="K172" s="469"/>
      <c r="L172" s="469">
        <f t="shared" si="98"/>
        <v>0</v>
      </c>
      <c r="M172" s="470"/>
      <c r="N172" s="470"/>
      <c r="O172" s="470"/>
      <c r="P172" s="470"/>
      <c r="Q172" s="470"/>
    </row>
    <row r="173" spans="2:17" x14ac:dyDescent="0.3">
      <c r="B173" s="101">
        <f t="shared" si="99"/>
        <v>4.3999999999999986</v>
      </c>
      <c r="C173" s="448" t="s">
        <v>30</v>
      </c>
      <c r="D173" s="469"/>
      <c r="E173" s="469">
        <v>0</v>
      </c>
      <c r="F173" s="469">
        <f t="shared" si="96"/>
        <v>0</v>
      </c>
      <c r="G173" s="470"/>
      <c r="H173" s="469">
        <v>0</v>
      </c>
      <c r="I173" s="469">
        <f t="shared" si="97"/>
        <v>0</v>
      </c>
      <c r="J173" s="470"/>
      <c r="K173" s="469"/>
      <c r="L173" s="469">
        <f t="shared" si="98"/>
        <v>0</v>
      </c>
      <c r="M173" s="470"/>
      <c r="N173" s="470"/>
      <c r="O173" s="470"/>
      <c r="P173" s="470"/>
      <c r="Q173" s="470"/>
    </row>
    <row r="174" spans="2:17" x14ac:dyDescent="0.3">
      <c r="B174" s="101">
        <f t="shared" si="99"/>
        <v>4.4999999999999982</v>
      </c>
      <c r="C174" s="448" t="s">
        <v>31</v>
      </c>
      <c r="D174" s="469"/>
      <c r="E174" s="469">
        <f>+E170-E171+E172-E173</f>
        <v>0</v>
      </c>
      <c r="F174" s="469">
        <f t="shared" si="96"/>
        <v>0</v>
      </c>
      <c r="G174" s="470"/>
      <c r="H174" s="469">
        <f>+H170-H171+H172-H173</f>
        <v>0</v>
      </c>
      <c r="I174" s="469">
        <f t="shared" si="97"/>
        <v>0</v>
      </c>
      <c r="J174" s="470"/>
      <c r="K174" s="470">
        <f>+J170-J171+J172-J173</f>
        <v>0</v>
      </c>
      <c r="L174" s="469">
        <f t="shared" si="98"/>
        <v>0</v>
      </c>
      <c r="M174" s="470"/>
      <c r="N174" s="470"/>
      <c r="O174" s="470"/>
      <c r="P174" s="470"/>
      <c r="Q174" s="470"/>
    </row>
    <row r="175" spans="2:17" x14ac:dyDescent="0.3">
      <c r="B175" s="101">
        <f t="shared" si="99"/>
        <v>4.5999999999999979</v>
      </c>
      <c r="C175" s="448" t="s">
        <v>483</v>
      </c>
      <c r="D175" s="469"/>
      <c r="E175" s="397">
        <f t="shared" ref="E175" si="100">AVERAGE(E170,E174)</f>
        <v>0</v>
      </c>
      <c r="F175" s="469">
        <f t="shared" si="96"/>
        <v>0</v>
      </c>
      <c r="G175" s="470"/>
      <c r="H175" s="397">
        <f t="shared" ref="H175" si="101">AVERAGE(H170,H174)</f>
        <v>0</v>
      </c>
      <c r="I175" s="469">
        <f t="shared" si="97"/>
        <v>0</v>
      </c>
      <c r="J175" s="470"/>
      <c r="K175" s="469"/>
      <c r="L175" s="469">
        <f t="shared" si="98"/>
        <v>0</v>
      </c>
      <c r="M175" s="470"/>
      <c r="N175" s="470"/>
      <c r="O175" s="470"/>
      <c r="P175" s="470"/>
      <c r="Q175" s="470"/>
    </row>
    <row r="176" spans="2:17" x14ac:dyDescent="0.3">
      <c r="B176" s="101">
        <f t="shared" si="99"/>
        <v>4.6999999999999975</v>
      </c>
      <c r="C176" s="448" t="s">
        <v>32</v>
      </c>
      <c r="D176" s="469"/>
      <c r="E176" s="469">
        <f>IFERROR(E177/E175,0)</f>
        <v>0</v>
      </c>
      <c r="F176" s="469">
        <f>IFERROR(F177/F175,0)</f>
        <v>0</v>
      </c>
      <c r="G176" s="470"/>
      <c r="H176" s="469">
        <f>IFERROR(H177/H175,0)</f>
        <v>0</v>
      </c>
      <c r="I176" s="469" t="e">
        <f>I177/I175</f>
        <v>#DIV/0!</v>
      </c>
      <c r="J176" s="470"/>
      <c r="K176" s="470" t="e">
        <f>J177/K175</f>
        <v>#DIV/0!</v>
      </c>
      <c r="L176" s="469" t="e">
        <f>L177/L175</f>
        <v>#DIV/0!</v>
      </c>
      <c r="M176" s="470"/>
      <c r="N176" s="470"/>
      <c r="O176" s="470"/>
      <c r="P176" s="470"/>
      <c r="Q176" s="470"/>
    </row>
    <row r="177" spans="2:17" x14ac:dyDescent="0.3">
      <c r="B177" s="101">
        <f t="shared" si="99"/>
        <v>4.7999999999999972</v>
      </c>
      <c r="C177" s="448" t="s">
        <v>33</v>
      </c>
      <c r="D177" s="469"/>
      <c r="E177" s="469">
        <v>0</v>
      </c>
      <c r="F177" s="469">
        <f t="shared" si="96"/>
        <v>0</v>
      </c>
      <c r="G177" s="470"/>
      <c r="H177" s="469">
        <v>0</v>
      </c>
      <c r="I177" s="469">
        <f t="shared" si="97"/>
        <v>0</v>
      </c>
      <c r="J177" s="470"/>
      <c r="K177" s="469"/>
      <c r="L177" s="469">
        <f t="shared" si="98"/>
        <v>0</v>
      </c>
      <c r="M177" s="470"/>
      <c r="N177" s="470"/>
      <c r="O177" s="470"/>
      <c r="P177" s="470"/>
      <c r="Q177" s="470"/>
    </row>
    <row r="178" spans="2:17" x14ac:dyDescent="0.3">
      <c r="B178" s="101"/>
      <c r="C178" s="448"/>
      <c r="D178" s="469"/>
      <c r="E178" s="469"/>
      <c r="F178" s="469"/>
      <c r="G178" s="470"/>
      <c r="H178" s="469"/>
      <c r="I178" s="469"/>
      <c r="J178" s="470"/>
      <c r="K178" s="469"/>
      <c r="L178" s="469"/>
      <c r="M178" s="470"/>
      <c r="N178" s="470"/>
      <c r="O178" s="470"/>
      <c r="P178" s="470"/>
      <c r="Q178" s="470"/>
    </row>
    <row r="179" spans="2:17" x14ac:dyDescent="0.3">
      <c r="B179" s="101">
        <v>5</v>
      </c>
      <c r="C179" s="614" t="s">
        <v>1417</v>
      </c>
      <c r="D179" s="469"/>
      <c r="E179" s="469"/>
      <c r="F179" s="469"/>
      <c r="G179" s="470"/>
      <c r="H179" s="469"/>
      <c r="I179" s="469"/>
      <c r="J179" s="470"/>
      <c r="K179" s="469"/>
      <c r="L179" s="469"/>
      <c r="M179" s="470"/>
      <c r="N179" s="470"/>
      <c r="O179" s="470"/>
      <c r="P179" s="470"/>
      <c r="Q179" s="470"/>
    </row>
    <row r="180" spans="2:17" x14ac:dyDescent="0.3">
      <c r="B180" s="101">
        <f>B179+0.1</f>
        <v>5.0999999999999996</v>
      </c>
      <c r="C180" s="448" t="s">
        <v>29</v>
      </c>
      <c r="D180" s="469"/>
      <c r="E180" s="469">
        <v>0</v>
      </c>
      <c r="F180" s="469">
        <f t="shared" ref="F180:F187" si="102">E180-D180</f>
        <v>0</v>
      </c>
      <c r="G180" s="470"/>
      <c r="H180" s="469">
        <v>0</v>
      </c>
      <c r="I180" s="469">
        <f t="shared" ref="I180:I187" si="103">H180-G180</f>
        <v>0</v>
      </c>
      <c r="J180" s="470"/>
      <c r="K180" s="469"/>
      <c r="L180" s="469">
        <f t="shared" ref="L180:L187" si="104">K180-J180</f>
        <v>0</v>
      </c>
      <c r="M180" s="470"/>
      <c r="N180" s="470"/>
      <c r="O180" s="470"/>
      <c r="P180" s="470"/>
      <c r="Q180" s="470"/>
    </row>
    <row r="181" spans="2:17" x14ac:dyDescent="0.3">
      <c r="B181" s="101">
        <f t="shared" ref="B181:B187" si="105">B180+0.1</f>
        <v>5.1999999999999993</v>
      </c>
      <c r="C181" s="448" t="s">
        <v>405</v>
      </c>
      <c r="D181" s="469"/>
      <c r="E181" s="469">
        <v>0</v>
      </c>
      <c r="F181" s="469">
        <f t="shared" si="102"/>
        <v>0</v>
      </c>
      <c r="G181" s="470"/>
      <c r="H181" s="469">
        <v>0</v>
      </c>
      <c r="I181" s="469">
        <f t="shared" si="103"/>
        <v>0</v>
      </c>
      <c r="J181" s="470"/>
      <c r="K181" s="469"/>
      <c r="L181" s="469">
        <f t="shared" si="104"/>
        <v>0</v>
      </c>
      <c r="M181" s="470"/>
      <c r="N181" s="470"/>
      <c r="O181" s="470"/>
      <c r="P181" s="470"/>
      <c r="Q181" s="470"/>
    </row>
    <row r="182" spans="2:17" x14ac:dyDescent="0.3">
      <c r="B182" s="101">
        <f t="shared" si="105"/>
        <v>5.2999999999999989</v>
      </c>
      <c r="C182" s="448" t="s">
        <v>345</v>
      </c>
      <c r="D182" s="469"/>
      <c r="E182" s="469">
        <v>0</v>
      </c>
      <c r="F182" s="469">
        <f t="shared" si="102"/>
        <v>0</v>
      </c>
      <c r="G182" s="470"/>
      <c r="H182" s="469">
        <v>0</v>
      </c>
      <c r="I182" s="469">
        <f t="shared" si="103"/>
        <v>0</v>
      </c>
      <c r="J182" s="470"/>
      <c r="K182" s="469"/>
      <c r="L182" s="469">
        <f t="shared" si="104"/>
        <v>0</v>
      </c>
      <c r="M182" s="470"/>
      <c r="N182" s="470"/>
      <c r="O182" s="470"/>
      <c r="P182" s="470"/>
      <c r="Q182" s="470"/>
    </row>
    <row r="183" spans="2:17" x14ac:dyDescent="0.3">
      <c r="B183" s="101">
        <f t="shared" si="105"/>
        <v>5.3999999999999986</v>
      </c>
      <c r="C183" s="448" t="s">
        <v>30</v>
      </c>
      <c r="D183" s="469"/>
      <c r="E183" s="469">
        <v>0</v>
      </c>
      <c r="F183" s="469">
        <f t="shared" si="102"/>
        <v>0</v>
      </c>
      <c r="G183" s="470"/>
      <c r="H183" s="469">
        <v>0</v>
      </c>
      <c r="I183" s="469">
        <f t="shared" si="103"/>
        <v>0</v>
      </c>
      <c r="J183" s="470"/>
      <c r="K183" s="469"/>
      <c r="L183" s="469">
        <f t="shared" si="104"/>
        <v>0</v>
      </c>
      <c r="M183" s="470"/>
      <c r="N183" s="470"/>
      <c r="O183" s="470"/>
      <c r="P183" s="470"/>
      <c r="Q183" s="470"/>
    </row>
    <row r="184" spans="2:17" x14ac:dyDescent="0.3">
      <c r="B184" s="101">
        <f t="shared" si="105"/>
        <v>5.4999999999999982</v>
      </c>
      <c r="C184" s="448" t="s">
        <v>31</v>
      </c>
      <c r="D184" s="469"/>
      <c r="E184" s="469">
        <f>+E180-E181+E182-E183</f>
        <v>0</v>
      </c>
      <c r="F184" s="469">
        <f t="shared" si="102"/>
        <v>0</v>
      </c>
      <c r="G184" s="470"/>
      <c r="H184" s="469">
        <f>+H180-H181+H182-H183</f>
        <v>0</v>
      </c>
      <c r="I184" s="469">
        <f t="shared" si="103"/>
        <v>0</v>
      </c>
      <c r="J184" s="470"/>
      <c r="K184" s="470">
        <f>+J180-J181+J182-J183</f>
        <v>0</v>
      </c>
      <c r="L184" s="469">
        <f t="shared" si="104"/>
        <v>0</v>
      </c>
      <c r="M184" s="470"/>
      <c r="N184" s="470"/>
      <c r="O184" s="470"/>
      <c r="P184" s="470"/>
      <c r="Q184" s="470"/>
    </row>
    <row r="185" spans="2:17" x14ac:dyDescent="0.3">
      <c r="B185" s="101">
        <f t="shared" si="105"/>
        <v>5.5999999999999979</v>
      </c>
      <c r="C185" s="448" t="s">
        <v>483</v>
      </c>
      <c r="D185" s="469"/>
      <c r="E185" s="397">
        <f t="shared" ref="E185" si="106">AVERAGE(E180,E184)</f>
        <v>0</v>
      </c>
      <c r="F185" s="469">
        <f t="shared" si="102"/>
        <v>0</v>
      </c>
      <c r="G185" s="470"/>
      <c r="H185" s="397">
        <f t="shared" ref="H185" si="107">AVERAGE(H180,H184)</f>
        <v>0</v>
      </c>
      <c r="I185" s="469">
        <f t="shared" si="103"/>
        <v>0</v>
      </c>
      <c r="J185" s="470"/>
      <c r="K185" s="469"/>
      <c r="L185" s="469">
        <f t="shared" si="104"/>
        <v>0</v>
      </c>
      <c r="M185" s="470"/>
      <c r="N185" s="470"/>
      <c r="O185" s="470"/>
      <c r="P185" s="470"/>
      <c r="Q185" s="470"/>
    </row>
    <row r="186" spans="2:17" x14ac:dyDescent="0.3">
      <c r="B186" s="101">
        <f t="shared" si="105"/>
        <v>5.6999999999999975</v>
      </c>
      <c r="C186" s="448" t="s">
        <v>32</v>
      </c>
      <c r="D186" s="469"/>
      <c r="E186" s="469">
        <f>IFERROR(E187/E185,0)</f>
        <v>0</v>
      </c>
      <c r="F186" s="469">
        <f>IFERROR(F187/F185,0)</f>
        <v>0</v>
      </c>
      <c r="G186" s="470"/>
      <c r="H186" s="469">
        <f>IFERROR(H187/H185,0)</f>
        <v>0</v>
      </c>
      <c r="I186" s="469" t="e">
        <f>I187/I185</f>
        <v>#DIV/0!</v>
      </c>
      <c r="J186" s="470"/>
      <c r="K186" s="470" t="e">
        <f>J187/K185</f>
        <v>#DIV/0!</v>
      </c>
      <c r="L186" s="469" t="e">
        <f>L187/L185</f>
        <v>#DIV/0!</v>
      </c>
      <c r="M186" s="470"/>
      <c r="N186" s="470"/>
      <c r="O186" s="470"/>
      <c r="P186" s="470"/>
      <c r="Q186" s="470"/>
    </row>
    <row r="187" spans="2:17" x14ac:dyDescent="0.3">
      <c r="B187" s="101">
        <f t="shared" si="105"/>
        <v>5.7999999999999972</v>
      </c>
      <c r="C187" s="448" t="s">
        <v>33</v>
      </c>
      <c r="D187" s="469"/>
      <c r="E187" s="469">
        <v>0</v>
      </c>
      <c r="F187" s="469">
        <f t="shared" si="102"/>
        <v>0</v>
      </c>
      <c r="G187" s="470"/>
      <c r="H187" s="469">
        <v>0</v>
      </c>
      <c r="I187" s="469">
        <f t="shared" si="103"/>
        <v>0</v>
      </c>
      <c r="J187" s="470"/>
      <c r="K187" s="469"/>
      <c r="L187" s="469">
        <f t="shared" si="104"/>
        <v>0</v>
      </c>
      <c r="M187" s="470"/>
      <c r="N187" s="470"/>
      <c r="O187" s="470"/>
      <c r="P187" s="470"/>
      <c r="Q187" s="470"/>
    </row>
    <row r="188" spans="2:17" x14ac:dyDescent="0.3">
      <c r="B188" s="101"/>
      <c r="C188" s="448"/>
      <c r="D188" s="469"/>
      <c r="E188" s="469"/>
      <c r="F188" s="469"/>
      <c r="G188" s="470"/>
      <c r="H188" s="469"/>
      <c r="I188" s="469"/>
      <c r="J188" s="470"/>
      <c r="K188" s="469"/>
      <c r="L188" s="469"/>
      <c r="M188" s="470"/>
      <c r="N188" s="470"/>
      <c r="O188" s="470"/>
      <c r="P188" s="470"/>
      <c r="Q188" s="470"/>
    </row>
    <row r="189" spans="2:17" x14ac:dyDescent="0.3">
      <c r="B189" s="101">
        <v>6</v>
      </c>
      <c r="C189" s="614" t="s">
        <v>1418</v>
      </c>
      <c r="D189" s="469"/>
      <c r="E189" s="469"/>
      <c r="F189" s="469"/>
      <c r="G189" s="470"/>
      <c r="H189" s="469"/>
      <c r="I189" s="469"/>
      <c r="J189" s="470"/>
      <c r="K189" s="469"/>
      <c r="L189" s="469"/>
      <c r="M189" s="470"/>
      <c r="N189" s="470"/>
      <c r="O189" s="470"/>
      <c r="P189" s="470"/>
      <c r="Q189" s="470"/>
    </row>
    <row r="190" spans="2:17" x14ac:dyDescent="0.3">
      <c r="B190" s="101">
        <f>B189+0.1</f>
        <v>6.1</v>
      </c>
      <c r="C190" s="448" t="s">
        <v>29</v>
      </c>
      <c r="D190" s="469"/>
      <c r="E190" s="469">
        <v>0</v>
      </c>
      <c r="F190" s="469">
        <f t="shared" ref="F190:F197" si="108">E190-D190</f>
        <v>0</v>
      </c>
      <c r="G190" s="470"/>
      <c r="H190" s="469">
        <v>0</v>
      </c>
      <c r="I190" s="469">
        <f t="shared" ref="I190:I197" si="109">H190-G190</f>
        <v>0</v>
      </c>
      <c r="J190" s="470"/>
      <c r="K190" s="469"/>
      <c r="L190" s="469">
        <f t="shared" ref="L190:L197" si="110">K190-J190</f>
        <v>0</v>
      </c>
      <c r="M190" s="470"/>
      <c r="N190" s="470"/>
      <c r="O190" s="470"/>
      <c r="P190" s="470"/>
      <c r="Q190" s="470"/>
    </row>
    <row r="191" spans="2:17" x14ac:dyDescent="0.3">
      <c r="B191" s="101">
        <f t="shared" ref="B191:B197" si="111">B190+0.1</f>
        <v>6.1999999999999993</v>
      </c>
      <c r="C191" s="448" t="s">
        <v>405</v>
      </c>
      <c r="D191" s="469"/>
      <c r="E191" s="469">
        <v>0</v>
      </c>
      <c r="F191" s="469">
        <f t="shared" si="108"/>
        <v>0</v>
      </c>
      <c r="G191" s="470"/>
      <c r="H191" s="469">
        <v>0</v>
      </c>
      <c r="I191" s="469">
        <f t="shared" si="109"/>
        <v>0</v>
      </c>
      <c r="J191" s="470"/>
      <c r="K191" s="469"/>
      <c r="L191" s="469">
        <f t="shared" si="110"/>
        <v>0</v>
      </c>
      <c r="M191" s="470"/>
      <c r="N191" s="470"/>
      <c r="O191" s="470"/>
      <c r="P191" s="470"/>
      <c r="Q191" s="470"/>
    </row>
    <row r="192" spans="2:17" x14ac:dyDescent="0.3">
      <c r="B192" s="101">
        <f t="shared" si="111"/>
        <v>6.2999999999999989</v>
      </c>
      <c r="C192" s="448" t="s">
        <v>345</v>
      </c>
      <c r="D192" s="469"/>
      <c r="E192" s="469">
        <v>0</v>
      </c>
      <c r="F192" s="469">
        <f t="shared" si="108"/>
        <v>0</v>
      </c>
      <c r="G192" s="470"/>
      <c r="H192" s="469">
        <v>0</v>
      </c>
      <c r="I192" s="469">
        <f t="shared" si="109"/>
        <v>0</v>
      </c>
      <c r="J192" s="470"/>
      <c r="K192" s="469"/>
      <c r="L192" s="469">
        <f t="shared" si="110"/>
        <v>0</v>
      </c>
      <c r="M192" s="470"/>
      <c r="N192" s="470"/>
      <c r="O192" s="470"/>
      <c r="P192" s="470"/>
      <c r="Q192" s="470"/>
    </row>
    <row r="193" spans="2:17" x14ac:dyDescent="0.3">
      <c r="B193" s="101">
        <f t="shared" si="111"/>
        <v>6.3999999999999986</v>
      </c>
      <c r="C193" s="448" t="s">
        <v>30</v>
      </c>
      <c r="D193" s="469"/>
      <c r="E193" s="469">
        <v>0</v>
      </c>
      <c r="F193" s="469">
        <f t="shared" si="108"/>
        <v>0</v>
      </c>
      <c r="G193" s="470"/>
      <c r="H193" s="469">
        <v>0</v>
      </c>
      <c r="I193" s="469">
        <f t="shared" si="109"/>
        <v>0</v>
      </c>
      <c r="J193" s="470"/>
      <c r="K193" s="469"/>
      <c r="L193" s="469">
        <f t="shared" si="110"/>
        <v>0</v>
      </c>
      <c r="M193" s="470"/>
      <c r="N193" s="470"/>
      <c r="O193" s="470"/>
      <c r="P193" s="470"/>
      <c r="Q193" s="470"/>
    </row>
    <row r="194" spans="2:17" x14ac:dyDescent="0.3">
      <c r="B194" s="101">
        <f t="shared" si="111"/>
        <v>6.4999999999999982</v>
      </c>
      <c r="C194" s="448" t="s">
        <v>31</v>
      </c>
      <c r="D194" s="469"/>
      <c r="E194" s="469">
        <f>+E190-E191+E192-E193</f>
        <v>0</v>
      </c>
      <c r="F194" s="469">
        <f t="shared" si="108"/>
        <v>0</v>
      </c>
      <c r="G194" s="470"/>
      <c r="H194" s="469">
        <f>+H190-H191+H192-H193</f>
        <v>0</v>
      </c>
      <c r="I194" s="469">
        <f t="shared" si="109"/>
        <v>0</v>
      </c>
      <c r="J194" s="470"/>
      <c r="K194" s="470">
        <f>+J190-J191+J192-J193</f>
        <v>0</v>
      </c>
      <c r="L194" s="469">
        <f t="shared" si="110"/>
        <v>0</v>
      </c>
      <c r="M194" s="470"/>
      <c r="N194" s="470"/>
      <c r="O194" s="470"/>
      <c r="P194" s="470"/>
      <c r="Q194" s="470"/>
    </row>
    <row r="195" spans="2:17" x14ac:dyDescent="0.3">
      <c r="B195" s="101">
        <f t="shared" si="111"/>
        <v>6.5999999999999979</v>
      </c>
      <c r="C195" s="448" t="s">
        <v>483</v>
      </c>
      <c r="D195" s="469"/>
      <c r="E195" s="397">
        <f t="shared" ref="E195" si="112">AVERAGE(E190,E194)</f>
        <v>0</v>
      </c>
      <c r="F195" s="469">
        <f t="shared" si="108"/>
        <v>0</v>
      </c>
      <c r="G195" s="470"/>
      <c r="H195" s="397">
        <f t="shared" ref="H195" si="113">AVERAGE(H190,H194)</f>
        <v>0</v>
      </c>
      <c r="I195" s="469">
        <f t="shared" si="109"/>
        <v>0</v>
      </c>
      <c r="J195" s="470"/>
      <c r="K195" s="469"/>
      <c r="L195" s="469">
        <f t="shared" si="110"/>
        <v>0</v>
      </c>
      <c r="M195" s="470"/>
      <c r="N195" s="470"/>
      <c r="O195" s="470"/>
      <c r="P195" s="470"/>
      <c r="Q195" s="470"/>
    </row>
    <row r="196" spans="2:17" x14ac:dyDescent="0.3">
      <c r="B196" s="101">
        <f t="shared" si="111"/>
        <v>6.6999999999999975</v>
      </c>
      <c r="C196" s="448" t="s">
        <v>32</v>
      </c>
      <c r="D196" s="469"/>
      <c r="E196" s="469">
        <f>IFERROR(E197/E195,0)</f>
        <v>0</v>
      </c>
      <c r="F196" s="469">
        <f>IFERROR(F197/F195,0)</f>
        <v>0</v>
      </c>
      <c r="G196" s="470"/>
      <c r="H196" s="469">
        <f>IFERROR(H197/H195,0)</f>
        <v>0</v>
      </c>
      <c r="I196" s="469" t="e">
        <f>I197/I195</f>
        <v>#DIV/0!</v>
      </c>
      <c r="J196" s="470"/>
      <c r="K196" s="470" t="e">
        <f>J197/K195</f>
        <v>#DIV/0!</v>
      </c>
      <c r="L196" s="469" t="e">
        <f>L197/L195</f>
        <v>#DIV/0!</v>
      </c>
      <c r="M196" s="470"/>
      <c r="N196" s="470"/>
      <c r="O196" s="470"/>
      <c r="P196" s="470"/>
      <c r="Q196" s="470"/>
    </row>
    <row r="197" spans="2:17" x14ac:dyDescent="0.3">
      <c r="B197" s="101">
        <f t="shared" si="111"/>
        <v>6.7999999999999972</v>
      </c>
      <c r="C197" s="448" t="s">
        <v>33</v>
      </c>
      <c r="D197" s="469"/>
      <c r="E197" s="469">
        <v>0</v>
      </c>
      <c r="F197" s="469">
        <f t="shared" si="108"/>
        <v>0</v>
      </c>
      <c r="G197" s="470"/>
      <c r="H197" s="469">
        <v>0</v>
      </c>
      <c r="I197" s="469">
        <f t="shared" si="109"/>
        <v>0</v>
      </c>
      <c r="J197" s="470"/>
      <c r="K197" s="469"/>
      <c r="L197" s="469">
        <f t="shared" si="110"/>
        <v>0</v>
      </c>
      <c r="M197" s="470"/>
      <c r="N197" s="470"/>
      <c r="O197" s="470"/>
      <c r="P197" s="470"/>
      <c r="Q197" s="470"/>
    </row>
    <row r="198" spans="2:17" x14ac:dyDescent="0.3">
      <c r="B198" s="101"/>
      <c r="C198" s="448"/>
      <c r="D198" s="469"/>
      <c r="E198" s="469"/>
      <c r="F198" s="469"/>
      <c r="G198" s="470"/>
      <c r="H198" s="469"/>
      <c r="I198" s="469"/>
      <c r="J198" s="470"/>
      <c r="K198" s="469"/>
      <c r="L198" s="469"/>
      <c r="M198" s="470"/>
      <c r="N198" s="470"/>
      <c r="O198" s="470"/>
      <c r="P198" s="470"/>
      <c r="Q198" s="470"/>
    </row>
    <row r="199" spans="2:17" x14ac:dyDescent="0.3">
      <c r="B199" s="101">
        <v>7</v>
      </c>
      <c r="C199" s="614" t="s">
        <v>1412</v>
      </c>
      <c r="D199" s="469"/>
      <c r="E199" s="469"/>
      <c r="F199" s="469"/>
      <c r="G199" s="470"/>
      <c r="H199" s="469"/>
      <c r="I199" s="469"/>
      <c r="J199" s="470"/>
      <c r="K199" s="469"/>
      <c r="L199" s="469"/>
      <c r="M199" s="470"/>
      <c r="N199" s="470"/>
      <c r="O199" s="470"/>
      <c r="P199" s="470"/>
      <c r="Q199" s="470"/>
    </row>
    <row r="200" spans="2:17" x14ac:dyDescent="0.3">
      <c r="B200" s="101">
        <f>B199+0.1</f>
        <v>7.1</v>
      </c>
      <c r="C200" s="448" t="s">
        <v>29</v>
      </c>
      <c r="D200" s="469"/>
      <c r="E200" s="469">
        <v>0</v>
      </c>
      <c r="F200" s="469">
        <f t="shared" ref="F200:F207" si="114">E200-D200</f>
        <v>0</v>
      </c>
      <c r="G200" s="470"/>
      <c r="H200" s="469">
        <v>0</v>
      </c>
      <c r="I200" s="469">
        <f t="shared" ref="I200:I207" si="115">H200-G200</f>
        <v>0</v>
      </c>
      <c r="J200" s="470"/>
      <c r="K200" s="469"/>
      <c r="L200" s="469">
        <f t="shared" ref="L200:L207" si="116">K200-J200</f>
        <v>0</v>
      </c>
      <c r="M200" s="470"/>
      <c r="N200" s="470"/>
      <c r="O200" s="470"/>
      <c r="P200" s="470"/>
      <c r="Q200" s="470"/>
    </row>
    <row r="201" spans="2:17" x14ac:dyDescent="0.3">
      <c r="B201" s="101">
        <f t="shared" ref="B201:B207" si="117">B200+0.1</f>
        <v>7.1999999999999993</v>
      </c>
      <c r="C201" s="448" t="s">
        <v>405</v>
      </c>
      <c r="D201" s="469"/>
      <c r="E201" s="469">
        <v>0</v>
      </c>
      <c r="F201" s="469">
        <f t="shared" si="114"/>
        <v>0</v>
      </c>
      <c r="G201" s="470"/>
      <c r="H201" s="469">
        <v>0</v>
      </c>
      <c r="I201" s="469">
        <f t="shared" si="115"/>
        <v>0</v>
      </c>
      <c r="J201" s="470"/>
      <c r="K201" s="469"/>
      <c r="L201" s="469">
        <f t="shared" si="116"/>
        <v>0</v>
      </c>
      <c r="M201" s="470"/>
      <c r="N201" s="470"/>
      <c r="O201" s="470"/>
      <c r="P201" s="470"/>
      <c r="Q201" s="470"/>
    </row>
    <row r="202" spans="2:17" x14ac:dyDescent="0.3">
      <c r="B202" s="101">
        <f t="shared" si="117"/>
        <v>7.2999999999999989</v>
      </c>
      <c r="C202" s="448" t="s">
        <v>345</v>
      </c>
      <c r="D202" s="469"/>
      <c r="E202" s="469">
        <v>0</v>
      </c>
      <c r="F202" s="469">
        <f t="shared" si="114"/>
        <v>0</v>
      </c>
      <c r="G202" s="470"/>
      <c r="H202" s="469">
        <v>0</v>
      </c>
      <c r="I202" s="469">
        <f t="shared" si="115"/>
        <v>0</v>
      </c>
      <c r="J202" s="470"/>
      <c r="K202" s="469"/>
      <c r="L202" s="469">
        <f t="shared" si="116"/>
        <v>0</v>
      </c>
      <c r="M202" s="470"/>
      <c r="N202" s="470"/>
      <c r="O202" s="470"/>
      <c r="P202" s="470"/>
      <c r="Q202" s="470"/>
    </row>
    <row r="203" spans="2:17" x14ac:dyDescent="0.3">
      <c r="B203" s="101">
        <f t="shared" si="117"/>
        <v>7.3999999999999986</v>
      </c>
      <c r="C203" s="448" t="s">
        <v>30</v>
      </c>
      <c r="D203" s="469"/>
      <c r="E203" s="469">
        <v>0</v>
      </c>
      <c r="F203" s="469">
        <f t="shared" si="114"/>
        <v>0</v>
      </c>
      <c r="G203" s="470"/>
      <c r="H203" s="469">
        <v>0</v>
      </c>
      <c r="I203" s="469">
        <f t="shared" si="115"/>
        <v>0</v>
      </c>
      <c r="J203" s="470"/>
      <c r="K203" s="469"/>
      <c r="L203" s="469">
        <f t="shared" si="116"/>
        <v>0</v>
      </c>
      <c r="M203" s="470"/>
      <c r="N203" s="470"/>
      <c r="O203" s="470"/>
      <c r="P203" s="470"/>
      <c r="Q203" s="470"/>
    </row>
    <row r="204" spans="2:17" x14ac:dyDescent="0.3">
      <c r="B204" s="101">
        <f t="shared" si="117"/>
        <v>7.4999999999999982</v>
      </c>
      <c r="C204" s="448" t="s">
        <v>31</v>
      </c>
      <c r="D204" s="469"/>
      <c r="E204" s="469">
        <f>+E200-E201+E202-E203</f>
        <v>0</v>
      </c>
      <c r="F204" s="469">
        <f t="shared" si="114"/>
        <v>0</v>
      </c>
      <c r="G204" s="470"/>
      <c r="H204" s="469">
        <f>+H200-H201+H202-H203</f>
        <v>0</v>
      </c>
      <c r="I204" s="469">
        <f t="shared" si="115"/>
        <v>0</v>
      </c>
      <c r="J204" s="470"/>
      <c r="K204" s="470">
        <f>+J200-J201+J202-J203</f>
        <v>0</v>
      </c>
      <c r="L204" s="469">
        <f t="shared" si="116"/>
        <v>0</v>
      </c>
      <c r="M204" s="470"/>
      <c r="N204" s="470"/>
      <c r="O204" s="470"/>
      <c r="P204" s="470"/>
      <c r="Q204" s="470"/>
    </row>
    <row r="205" spans="2:17" x14ac:dyDescent="0.3">
      <c r="B205" s="101">
        <f t="shared" si="117"/>
        <v>7.5999999999999979</v>
      </c>
      <c r="C205" s="448" t="s">
        <v>483</v>
      </c>
      <c r="D205" s="469"/>
      <c r="E205" s="397">
        <f t="shared" ref="E205" si="118">AVERAGE(E200,E204)</f>
        <v>0</v>
      </c>
      <c r="F205" s="469">
        <f t="shared" si="114"/>
        <v>0</v>
      </c>
      <c r="G205" s="470"/>
      <c r="H205" s="397">
        <f t="shared" ref="H205" si="119">AVERAGE(H200,H204)</f>
        <v>0</v>
      </c>
      <c r="I205" s="469">
        <f t="shared" si="115"/>
        <v>0</v>
      </c>
      <c r="J205" s="470"/>
      <c r="K205" s="469"/>
      <c r="L205" s="469">
        <f t="shared" si="116"/>
        <v>0</v>
      </c>
      <c r="M205" s="470"/>
      <c r="N205" s="470"/>
      <c r="O205" s="470"/>
      <c r="P205" s="470"/>
      <c r="Q205" s="470"/>
    </row>
    <row r="206" spans="2:17" x14ac:dyDescent="0.3">
      <c r="B206" s="101">
        <f t="shared" si="117"/>
        <v>7.6999999999999975</v>
      </c>
      <c r="C206" s="448" t="s">
        <v>32</v>
      </c>
      <c r="D206" s="469"/>
      <c r="E206" s="469">
        <f>IFERROR(E207/E205,0)</f>
        <v>0</v>
      </c>
      <c r="F206" s="469">
        <f>IFERROR(F207/F205,0)</f>
        <v>0</v>
      </c>
      <c r="G206" s="470"/>
      <c r="H206" s="469">
        <f>IFERROR(H207/H205,0)</f>
        <v>0</v>
      </c>
      <c r="I206" s="469" t="e">
        <f>I207/I205</f>
        <v>#DIV/0!</v>
      </c>
      <c r="J206" s="470"/>
      <c r="K206" s="470" t="e">
        <f>J207/K205</f>
        <v>#DIV/0!</v>
      </c>
      <c r="L206" s="469" t="e">
        <f>L207/L205</f>
        <v>#DIV/0!</v>
      </c>
      <c r="M206" s="470"/>
      <c r="N206" s="470"/>
      <c r="O206" s="470"/>
      <c r="P206" s="470"/>
      <c r="Q206" s="470"/>
    </row>
    <row r="207" spans="2:17" x14ac:dyDescent="0.3">
      <c r="B207" s="101">
        <f t="shared" si="117"/>
        <v>7.7999999999999972</v>
      </c>
      <c r="C207" s="448" t="s">
        <v>33</v>
      </c>
      <c r="D207" s="469"/>
      <c r="E207" s="469">
        <v>0</v>
      </c>
      <c r="F207" s="469">
        <f t="shared" si="114"/>
        <v>0</v>
      </c>
      <c r="G207" s="470"/>
      <c r="H207" s="469">
        <v>0</v>
      </c>
      <c r="I207" s="469">
        <f t="shared" si="115"/>
        <v>0</v>
      </c>
      <c r="J207" s="470"/>
      <c r="K207" s="469"/>
      <c r="L207" s="469">
        <f t="shared" si="116"/>
        <v>0</v>
      </c>
      <c r="M207" s="470"/>
      <c r="N207" s="470"/>
      <c r="O207" s="470"/>
      <c r="P207" s="470"/>
      <c r="Q207" s="470"/>
    </row>
    <row r="208" spans="2:17" x14ac:dyDescent="0.3">
      <c r="B208" s="101"/>
      <c r="C208" s="448"/>
      <c r="D208" s="469"/>
      <c r="E208" s="469"/>
      <c r="F208" s="469"/>
      <c r="G208" s="470"/>
      <c r="H208" s="469"/>
      <c r="I208" s="469"/>
      <c r="J208" s="470"/>
      <c r="K208" s="469"/>
      <c r="L208" s="469"/>
      <c r="M208" s="470"/>
      <c r="N208" s="470"/>
      <c r="O208" s="470"/>
      <c r="P208" s="470"/>
      <c r="Q208" s="470"/>
    </row>
    <row r="209" spans="2:17" x14ac:dyDescent="0.3">
      <c r="B209" s="101">
        <v>8</v>
      </c>
      <c r="C209" s="614" t="s">
        <v>1413</v>
      </c>
      <c r="D209" s="469"/>
      <c r="E209" s="469"/>
      <c r="F209" s="469"/>
      <c r="G209" s="470"/>
      <c r="H209" s="469"/>
      <c r="I209" s="469"/>
      <c r="J209" s="470"/>
      <c r="K209" s="469"/>
      <c r="L209" s="469"/>
      <c r="M209" s="470"/>
      <c r="N209" s="470"/>
      <c r="O209" s="470"/>
      <c r="P209" s="470"/>
      <c r="Q209" s="470"/>
    </row>
    <row r="210" spans="2:17" x14ac:dyDescent="0.3">
      <c r="B210" s="101">
        <f>B209+0.1</f>
        <v>8.1</v>
      </c>
      <c r="C210" s="448" t="s">
        <v>29</v>
      </c>
      <c r="D210" s="469"/>
      <c r="E210" s="469">
        <v>0</v>
      </c>
      <c r="F210" s="469">
        <f t="shared" ref="F210:F217" si="120">E210-D210</f>
        <v>0</v>
      </c>
      <c r="G210" s="470"/>
      <c r="H210" s="469">
        <v>0</v>
      </c>
      <c r="I210" s="469">
        <f t="shared" ref="I210:I217" si="121">H210-G210</f>
        <v>0</v>
      </c>
      <c r="J210" s="470"/>
      <c r="K210" s="469"/>
      <c r="L210" s="469">
        <f t="shared" ref="L210:L217" si="122">K210-J210</f>
        <v>0</v>
      </c>
      <c r="M210" s="470"/>
      <c r="N210" s="470"/>
      <c r="O210" s="470"/>
      <c r="P210" s="470"/>
      <c r="Q210" s="470"/>
    </row>
    <row r="211" spans="2:17" x14ac:dyDescent="0.3">
      <c r="B211" s="101">
        <f t="shared" ref="B211:B217" si="123">B210+0.1</f>
        <v>8.1999999999999993</v>
      </c>
      <c r="C211" s="448" t="s">
        <v>405</v>
      </c>
      <c r="D211" s="469"/>
      <c r="E211" s="469">
        <v>0</v>
      </c>
      <c r="F211" s="469">
        <f t="shared" si="120"/>
        <v>0</v>
      </c>
      <c r="G211" s="470"/>
      <c r="H211" s="469">
        <v>0</v>
      </c>
      <c r="I211" s="469">
        <f t="shared" si="121"/>
        <v>0</v>
      </c>
      <c r="J211" s="470"/>
      <c r="K211" s="469"/>
      <c r="L211" s="469">
        <f t="shared" si="122"/>
        <v>0</v>
      </c>
      <c r="M211" s="470"/>
      <c r="N211" s="470"/>
      <c r="O211" s="470"/>
      <c r="P211" s="470"/>
      <c r="Q211" s="470"/>
    </row>
    <row r="212" spans="2:17" x14ac:dyDescent="0.3">
      <c r="B212" s="101">
        <f t="shared" si="123"/>
        <v>8.2999999999999989</v>
      </c>
      <c r="C212" s="448" t="s">
        <v>345</v>
      </c>
      <c r="D212" s="469"/>
      <c r="E212" s="469">
        <v>0</v>
      </c>
      <c r="F212" s="469">
        <f t="shared" si="120"/>
        <v>0</v>
      </c>
      <c r="G212" s="470"/>
      <c r="H212" s="469">
        <v>0</v>
      </c>
      <c r="I212" s="469">
        <f t="shared" si="121"/>
        <v>0</v>
      </c>
      <c r="J212" s="470"/>
      <c r="K212" s="469"/>
      <c r="L212" s="469">
        <f t="shared" si="122"/>
        <v>0</v>
      </c>
      <c r="M212" s="470"/>
      <c r="N212" s="470"/>
      <c r="O212" s="470"/>
      <c r="P212" s="470"/>
      <c r="Q212" s="470"/>
    </row>
    <row r="213" spans="2:17" x14ac:dyDescent="0.3">
      <c r="B213" s="101">
        <f t="shared" si="123"/>
        <v>8.3999999999999986</v>
      </c>
      <c r="C213" s="448" t="s">
        <v>30</v>
      </c>
      <c r="D213" s="469"/>
      <c r="E213" s="469">
        <v>0</v>
      </c>
      <c r="F213" s="469">
        <f t="shared" si="120"/>
        <v>0</v>
      </c>
      <c r="G213" s="470"/>
      <c r="H213" s="469">
        <v>0</v>
      </c>
      <c r="I213" s="469">
        <f t="shared" si="121"/>
        <v>0</v>
      </c>
      <c r="J213" s="470"/>
      <c r="K213" s="469"/>
      <c r="L213" s="469">
        <f t="shared" si="122"/>
        <v>0</v>
      </c>
      <c r="M213" s="470"/>
      <c r="N213" s="470"/>
      <c r="O213" s="470"/>
      <c r="P213" s="470"/>
      <c r="Q213" s="470"/>
    </row>
    <row r="214" spans="2:17" x14ac:dyDescent="0.3">
      <c r="B214" s="101">
        <f t="shared" si="123"/>
        <v>8.4999999999999982</v>
      </c>
      <c r="C214" s="448" t="s">
        <v>31</v>
      </c>
      <c r="D214" s="469"/>
      <c r="E214" s="469">
        <f>+E210-E211+E212-E213</f>
        <v>0</v>
      </c>
      <c r="F214" s="469">
        <f t="shared" si="120"/>
        <v>0</v>
      </c>
      <c r="G214" s="470"/>
      <c r="H214" s="469">
        <f>+H210-H211+H212-H213</f>
        <v>0</v>
      </c>
      <c r="I214" s="469">
        <f t="shared" si="121"/>
        <v>0</v>
      </c>
      <c r="J214" s="470"/>
      <c r="K214" s="470">
        <f>+J210-J211+J212-J213</f>
        <v>0</v>
      </c>
      <c r="L214" s="469">
        <f t="shared" si="122"/>
        <v>0</v>
      </c>
      <c r="M214" s="470"/>
      <c r="N214" s="470"/>
      <c r="O214" s="470"/>
      <c r="P214" s="470"/>
      <c r="Q214" s="470"/>
    </row>
    <row r="215" spans="2:17" x14ac:dyDescent="0.3">
      <c r="B215" s="101">
        <f t="shared" si="123"/>
        <v>8.5999999999999979</v>
      </c>
      <c r="C215" s="448" t="s">
        <v>483</v>
      </c>
      <c r="D215" s="469"/>
      <c r="E215" s="397">
        <f t="shared" ref="E215" si="124">AVERAGE(E210,E214)</f>
        <v>0</v>
      </c>
      <c r="F215" s="469">
        <f t="shared" si="120"/>
        <v>0</v>
      </c>
      <c r="G215" s="470"/>
      <c r="H215" s="397">
        <f t="shared" ref="H215" si="125">AVERAGE(H210,H214)</f>
        <v>0</v>
      </c>
      <c r="I215" s="469">
        <f t="shared" si="121"/>
        <v>0</v>
      </c>
      <c r="J215" s="470"/>
      <c r="K215" s="469"/>
      <c r="L215" s="469">
        <f t="shared" si="122"/>
        <v>0</v>
      </c>
      <c r="M215" s="470"/>
      <c r="N215" s="470"/>
      <c r="O215" s="470"/>
      <c r="P215" s="470"/>
      <c r="Q215" s="470"/>
    </row>
    <row r="216" spans="2:17" x14ac:dyDescent="0.3">
      <c r="B216" s="101">
        <f t="shared" si="123"/>
        <v>8.6999999999999975</v>
      </c>
      <c r="C216" s="448" t="s">
        <v>32</v>
      </c>
      <c r="D216" s="469"/>
      <c r="E216" s="469">
        <f>IFERROR(E217/E215,0)</f>
        <v>0</v>
      </c>
      <c r="F216" s="469">
        <f>IFERROR(F217/F215,0)</f>
        <v>0</v>
      </c>
      <c r="G216" s="470"/>
      <c r="H216" s="469">
        <f>IFERROR(H217/H215,0)</f>
        <v>0</v>
      </c>
      <c r="I216" s="469" t="e">
        <f>I217/I215</f>
        <v>#DIV/0!</v>
      </c>
      <c r="J216" s="470"/>
      <c r="K216" s="470" t="e">
        <f>J217/K215</f>
        <v>#DIV/0!</v>
      </c>
      <c r="L216" s="469" t="e">
        <f>L217/L215</f>
        <v>#DIV/0!</v>
      </c>
      <c r="M216" s="470"/>
      <c r="N216" s="470"/>
      <c r="O216" s="470"/>
      <c r="P216" s="470"/>
      <c r="Q216" s="470"/>
    </row>
    <row r="217" spans="2:17" x14ac:dyDescent="0.3">
      <c r="B217" s="101">
        <f t="shared" si="123"/>
        <v>8.7999999999999972</v>
      </c>
      <c r="C217" s="448" t="s">
        <v>33</v>
      </c>
      <c r="D217" s="469"/>
      <c r="E217" s="469">
        <v>0</v>
      </c>
      <c r="F217" s="469">
        <f t="shared" si="120"/>
        <v>0</v>
      </c>
      <c r="G217" s="470"/>
      <c r="H217" s="469">
        <v>0</v>
      </c>
      <c r="I217" s="469">
        <f t="shared" si="121"/>
        <v>0</v>
      </c>
      <c r="J217" s="470"/>
      <c r="K217" s="469"/>
      <c r="L217" s="469">
        <f t="shared" si="122"/>
        <v>0</v>
      </c>
      <c r="M217" s="470"/>
      <c r="N217" s="470"/>
      <c r="O217" s="470"/>
      <c r="P217" s="470"/>
      <c r="Q217" s="470"/>
    </row>
    <row r="218" spans="2:17" x14ac:dyDescent="0.3">
      <c r="B218" s="101"/>
      <c r="C218" s="448"/>
      <c r="D218" s="469"/>
      <c r="E218" s="469"/>
      <c r="F218" s="469"/>
      <c r="G218" s="470"/>
      <c r="H218" s="469"/>
      <c r="I218" s="469"/>
      <c r="J218" s="470"/>
      <c r="K218" s="469"/>
      <c r="L218" s="469"/>
      <c r="M218" s="470"/>
      <c r="N218" s="470"/>
      <c r="O218" s="470"/>
      <c r="P218" s="470"/>
      <c r="Q218" s="470"/>
    </row>
    <row r="219" spans="2:17" x14ac:dyDescent="0.3">
      <c r="B219" s="101">
        <v>9</v>
      </c>
      <c r="C219" s="614" t="s">
        <v>1414</v>
      </c>
      <c r="D219" s="469"/>
      <c r="E219" s="469"/>
      <c r="F219" s="469"/>
      <c r="G219" s="470"/>
      <c r="H219" s="469"/>
      <c r="I219" s="469"/>
      <c r="J219" s="470"/>
      <c r="K219" s="469"/>
      <c r="L219" s="469"/>
      <c r="M219" s="470"/>
      <c r="N219" s="470"/>
      <c r="O219" s="470"/>
      <c r="P219" s="470"/>
      <c r="Q219" s="470"/>
    </row>
    <row r="220" spans="2:17" x14ac:dyDescent="0.3">
      <c r="B220" s="101">
        <v>9.1</v>
      </c>
      <c r="C220" s="448" t="s">
        <v>29</v>
      </c>
      <c r="D220" s="469"/>
      <c r="E220" s="469">
        <v>0</v>
      </c>
      <c r="F220" s="469">
        <f t="shared" ref="F220:F227" si="126">E220-D220</f>
        <v>0</v>
      </c>
      <c r="G220" s="470"/>
      <c r="H220" s="469">
        <v>0</v>
      </c>
      <c r="I220" s="469">
        <f t="shared" ref="I220:I227" si="127">H220-G220</f>
        <v>0</v>
      </c>
      <c r="J220" s="470"/>
      <c r="K220" s="469"/>
      <c r="L220" s="469">
        <f t="shared" ref="L220:L227" si="128">K220-J220</f>
        <v>0</v>
      </c>
      <c r="M220" s="470"/>
      <c r="N220" s="470"/>
      <c r="O220" s="470"/>
      <c r="P220" s="470"/>
      <c r="Q220" s="470"/>
    </row>
    <row r="221" spans="2:17" x14ac:dyDescent="0.3">
      <c r="B221" s="101">
        <v>9.1999999999999993</v>
      </c>
      <c r="C221" s="448" t="s">
        <v>405</v>
      </c>
      <c r="D221" s="469"/>
      <c r="E221" s="469">
        <v>0</v>
      </c>
      <c r="F221" s="469">
        <f t="shared" si="126"/>
        <v>0</v>
      </c>
      <c r="G221" s="470"/>
      <c r="H221" s="469">
        <v>0</v>
      </c>
      <c r="I221" s="469">
        <f t="shared" si="127"/>
        <v>0</v>
      </c>
      <c r="J221" s="470"/>
      <c r="K221" s="469"/>
      <c r="L221" s="469">
        <f t="shared" si="128"/>
        <v>0</v>
      </c>
      <c r="M221" s="470"/>
      <c r="N221" s="470"/>
      <c r="O221" s="470"/>
      <c r="P221" s="470"/>
      <c r="Q221" s="470"/>
    </row>
    <row r="222" spans="2:17" x14ac:dyDescent="0.3">
      <c r="B222" s="101">
        <v>9.2999999999999989</v>
      </c>
      <c r="C222" s="448" t="s">
        <v>345</v>
      </c>
      <c r="D222" s="469"/>
      <c r="E222" s="469">
        <v>0</v>
      </c>
      <c r="F222" s="469">
        <f t="shared" si="126"/>
        <v>0</v>
      </c>
      <c r="G222" s="470"/>
      <c r="H222" s="469">
        <v>0</v>
      </c>
      <c r="I222" s="469">
        <f t="shared" si="127"/>
        <v>0</v>
      </c>
      <c r="J222" s="470"/>
      <c r="K222" s="469"/>
      <c r="L222" s="469">
        <f t="shared" si="128"/>
        <v>0</v>
      </c>
      <c r="M222" s="470"/>
      <c r="N222" s="470"/>
      <c r="O222" s="470"/>
      <c r="P222" s="470"/>
      <c r="Q222" s="470"/>
    </row>
    <row r="223" spans="2:17" x14ac:dyDescent="0.3">
      <c r="B223" s="101">
        <v>9.3999999999999986</v>
      </c>
      <c r="C223" s="448" t="s">
        <v>30</v>
      </c>
      <c r="D223" s="469"/>
      <c r="E223" s="469">
        <v>0</v>
      </c>
      <c r="F223" s="469">
        <f t="shared" si="126"/>
        <v>0</v>
      </c>
      <c r="G223" s="470"/>
      <c r="H223" s="469">
        <v>0</v>
      </c>
      <c r="I223" s="469">
        <f t="shared" si="127"/>
        <v>0</v>
      </c>
      <c r="J223" s="470"/>
      <c r="K223" s="469"/>
      <c r="L223" s="469">
        <f t="shared" si="128"/>
        <v>0</v>
      </c>
      <c r="M223" s="470"/>
      <c r="N223" s="470"/>
      <c r="O223" s="470"/>
      <c r="P223" s="470"/>
      <c r="Q223" s="470"/>
    </row>
    <row r="224" spans="2:17" x14ac:dyDescent="0.3">
      <c r="B224" s="101">
        <v>9.4999999999999982</v>
      </c>
      <c r="C224" s="448" t="s">
        <v>31</v>
      </c>
      <c r="D224" s="469"/>
      <c r="E224" s="469">
        <f>+E220-E221+E222-E223</f>
        <v>0</v>
      </c>
      <c r="F224" s="469">
        <f t="shared" si="126"/>
        <v>0</v>
      </c>
      <c r="G224" s="470"/>
      <c r="H224" s="469">
        <f>+H220-H221+H222-H223</f>
        <v>0</v>
      </c>
      <c r="I224" s="469">
        <f t="shared" si="127"/>
        <v>0</v>
      </c>
      <c r="J224" s="470"/>
      <c r="K224" s="470">
        <f>+J220-J221+J222-J223</f>
        <v>0</v>
      </c>
      <c r="L224" s="469">
        <f t="shared" si="128"/>
        <v>0</v>
      </c>
      <c r="M224" s="470"/>
      <c r="N224" s="470"/>
      <c r="O224" s="470"/>
      <c r="P224" s="470"/>
      <c r="Q224" s="470"/>
    </row>
    <row r="225" spans="2:17" x14ac:dyDescent="0.3">
      <c r="B225" s="101">
        <v>9.5999999999999979</v>
      </c>
      <c r="C225" s="448" t="s">
        <v>483</v>
      </c>
      <c r="D225" s="469"/>
      <c r="E225" s="397">
        <f t="shared" ref="E225" si="129">AVERAGE(E220,E224)</f>
        <v>0</v>
      </c>
      <c r="F225" s="469">
        <f t="shared" si="126"/>
        <v>0</v>
      </c>
      <c r="G225" s="470"/>
      <c r="H225" s="397">
        <f t="shared" ref="H225" si="130">AVERAGE(H220,H224)</f>
        <v>0</v>
      </c>
      <c r="I225" s="469">
        <f t="shared" si="127"/>
        <v>0</v>
      </c>
      <c r="J225" s="470"/>
      <c r="K225" s="469"/>
      <c r="L225" s="469">
        <f t="shared" si="128"/>
        <v>0</v>
      </c>
      <c r="M225" s="470"/>
      <c r="N225" s="470"/>
      <c r="O225" s="470"/>
      <c r="P225" s="470"/>
      <c r="Q225" s="470"/>
    </row>
    <row r="226" spans="2:17" x14ac:dyDescent="0.3">
      <c r="B226" s="101">
        <v>9.6999999999999975</v>
      </c>
      <c r="C226" s="448" t="s">
        <v>32</v>
      </c>
      <c r="D226" s="469"/>
      <c r="E226" s="469">
        <f>IFERROR(E227/E225,0)</f>
        <v>0</v>
      </c>
      <c r="F226" s="469">
        <f>IFERROR(F227/F225,0)</f>
        <v>0</v>
      </c>
      <c r="G226" s="470"/>
      <c r="H226" s="469">
        <f>IFERROR(H227/H225,0)</f>
        <v>0</v>
      </c>
      <c r="I226" s="469" t="e">
        <f>I227/I225</f>
        <v>#DIV/0!</v>
      </c>
      <c r="J226" s="470"/>
      <c r="K226" s="470" t="e">
        <f>J227/K225</f>
        <v>#DIV/0!</v>
      </c>
      <c r="L226" s="469" t="e">
        <f>L227/L225</f>
        <v>#DIV/0!</v>
      </c>
      <c r="M226" s="470"/>
      <c r="N226" s="470"/>
      <c r="O226" s="470"/>
      <c r="P226" s="470"/>
      <c r="Q226" s="470"/>
    </row>
    <row r="227" spans="2:17" x14ac:dyDescent="0.3">
      <c r="B227" s="101">
        <v>9.7999999999999972</v>
      </c>
      <c r="C227" s="448" t="s">
        <v>33</v>
      </c>
      <c r="D227" s="469"/>
      <c r="E227" s="469">
        <v>0</v>
      </c>
      <c r="F227" s="469">
        <f t="shared" si="126"/>
        <v>0</v>
      </c>
      <c r="G227" s="470"/>
      <c r="H227" s="469">
        <v>0</v>
      </c>
      <c r="I227" s="469">
        <f t="shared" si="127"/>
        <v>0</v>
      </c>
      <c r="J227" s="470"/>
      <c r="K227" s="469"/>
      <c r="L227" s="469">
        <f t="shared" si="128"/>
        <v>0</v>
      </c>
      <c r="M227" s="470"/>
      <c r="N227" s="470"/>
      <c r="O227" s="470"/>
      <c r="P227" s="470"/>
      <c r="Q227" s="470"/>
    </row>
    <row r="228" spans="2:17" x14ac:dyDescent="0.3">
      <c r="B228" s="101"/>
      <c r="C228" s="448"/>
      <c r="D228" s="469"/>
      <c r="E228" s="469"/>
      <c r="F228" s="469"/>
      <c r="G228" s="470"/>
      <c r="H228" s="469"/>
      <c r="I228" s="469"/>
      <c r="J228" s="470"/>
      <c r="K228" s="469"/>
      <c r="L228" s="469"/>
      <c r="M228" s="470"/>
      <c r="N228" s="470"/>
      <c r="O228" s="470"/>
      <c r="P228" s="470"/>
      <c r="Q228" s="470"/>
    </row>
    <row r="229" spans="2:17" x14ac:dyDescent="0.3">
      <c r="B229" s="101">
        <v>10</v>
      </c>
      <c r="C229" s="614" t="s">
        <v>1419</v>
      </c>
      <c r="D229" s="469"/>
      <c r="E229" s="469"/>
      <c r="F229" s="469"/>
      <c r="G229" s="470"/>
      <c r="H229" s="469"/>
      <c r="I229" s="469"/>
      <c r="J229" s="470"/>
      <c r="K229" s="469"/>
      <c r="L229" s="469"/>
      <c r="M229" s="470"/>
      <c r="N229" s="470"/>
      <c r="O229" s="470"/>
      <c r="P229" s="470"/>
      <c r="Q229" s="470"/>
    </row>
    <row r="230" spans="2:17" x14ac:dyDescent="0.3">
      <c r="B230" s="101">
        <v>10.1</v>
      </c>
      <c r="C230" s="448" t="s">
        <v>29</v>
      </c>
      <c r="D230" s="469"/>
      <c r="E230" s="469">
        <v>0</v>
      </c>
      <c r="F230" s="469">
        <f t="shared" ref="F230:F237" si="131">E230-D230</f>
        <v>0</v>
      </c>
      <c r="G230" s="470"/>
      <c r="H230" s="469">
        <v>0</v>
      </c>
      <c r="I230" s="469">
        <f t="shared" ref="I230:I237" si="132">H230-G230</f>
        <v>0</v>
      </c>
      <c r="J230" s="470"/>
      <c r="K230" s="469"/>
      <c r="L230" s="469">
        <f t="shared" ref="L230:L237" si="133">K230-J230</f>
        <v>0</v>
      </c>
      <c r="M230" s="470"/>
      <c r="N230" s="470"/>
      <c r="O230" s="470"/>
      <c r="P230" s="470"/>
      <c r="Q230" s="470"/>
    </row>
    <row r="231" spans="2:17" x14ac:dyDescent="0.3">
      <c r="B231" s="101">
        <v>10.199999999999999</v>
      </c>
      <c r="C231" s="448" t="s">
        <v>405</v>
      </c>
      <c r="D231" s="469"/>
      <c r="E231" s="469">
        <v>0</v>
      </c>
      <c r="F231" s="469">
        <f t="shared" si="131"/>
        <v>0</v>
      </c>
      <c r="G231" s="470"/>
      <c r="H231" s="469">
        <v>0</v>
      </c>
      <c r="I231" s="469">
        <f t="shared" si="132"/>
        <v>0</v>
      </c>
      <c r="J231" s="470"/>
      <c r="K231" s="469"/>
      <c r="L231" s="469">
        <f t="shared" si="133"/>
        <v>0</v>
      </c>
      <c r="M231" s="470"/>
      <c r="N231" s="470"/>
      <c r="O231" s="470"/>
      <c r="P231" s="470"/>
      <c r="Q231" s="470"/>
    </row>
    <row r="232" spans="2:17" x14ac:dyDescent="0.3">
      <c r="B232" s="101">
        <v>10.299999999999999</v>
      </c>
      <c r="C232" s="448" t="s">
        <v>345</v>
      </c>
      <c r="D232" s="469"/>
      <c r="E232" s="469">
        <v>0</v>
      </c>
      <c r="F232" s="469">
        <f t="shared" si="131"/>
        <v>0</v>
      </c>
      <c r="G232" s="470"/>
      <c r="H232" s="469">
        <v>0</v>
      </c>
      <c r="I232" s="469">
        <f t="shared" si="132"/>
        <v>0</v>
      </c>
      <c r="J232" s="470"/>
      <c r="K232" s="469"/>
      <c r="L232" s="469">
        <f t="shared" si="133"/>
        <v>0</v>
      </c>
      <c r="M232" s="470"/>
      <c r="N232" s="470"/>
      <c r="O232" s="470"/>
      <c r="P232" s="470"/>
      <c r="Q232" s="470"/>
    </row>
    <row r="233" spans="2:17" x14ac:dyDescent="0.3">
      <c r="B233" s="101">
        <v>10.399999999999999</v>
      </c>
      <c r="C233" s="448" t="s">
        <v>30</v>
      </c>
      <c r="D233" s="469"/>
      <c r="E233" s="469">
        <v>0</v>
      </c>
      <c r="F233" s="469">
        <f t="shared" si="131"/>
        <v>0</v>
      </c>
      <c r="G233" s="470"/>
      <c r="H233" s="469">
        <v>0</v>
      </c>
      <c r="I233" s="469">
        <f t="shared" si="132"/>
        <v>0</v>
      </c>
      <c r="J233" s="470"/>
      <c r="K233" s="469"/>
      <c r="L233" s="469">
        <f t="shared" si="133"/>
        <v>0</v>
      </c>
      <c r="M233" s="470"/>
      <c r="N233" s="470"/>
      <c r="O233" s="470"/>
      <c r="P233" s="470"/>
      <c r="Q233" s="470"/>
    </row>
    <row r="234" spans="2:17" x14ac:dyDescent="0.3">
      <c r="B234" s="101">
        <v>10.499999999999998</v>
      </c>
      <c r="C234" s="448" t="s">
        <v>31</v>
      </c>
      <c r="D234" s="469"/>
      <c r="E234" s="469">
        <f>+E230-E231+E232-E233</f>
        <v>0</v>
      </c>
      <c r="F234" s="469">
        <f t="shared" si="131"/>
        <v>0</v>
      </c>
      <c r="G234" s="470"/>
      <c r="H234" s="469">
        <f>+H230-H231+H232-H233</f>
        <v>0</v>
      </c>
      <c r="I234" s="469">
        <f t="shared" si="132"/>
        <v>0</v>
      </c>
      <c r="J234" s="470"/>
      <c r="K234" s="470">
        <f>+J230-J231+J232-J233</f>
        <v>0</v>
      </c>
      <c r="L234" s="469">
        <f t="shared" si="133"/>
        <v>0</v>
      </c>
      <c r="M234" s="470"/>
      <c r="N234" s="470"/>
      <c r="O234" s="470"/>
      <c r="P234" s="470"/>
      <c r="Q234" s="470"/>
    </row>
    <row r="235" spans="2:17" x14ac:dyDescent="0.3">
      <c r="B235" s="101">
        <v>10.599999999999998</v>
      </c>
      <c r="C235" s="448" t="s">
        <v>483</v>
      </c>
      <c r="D235" s="469"/>
      <c r="E235" s="397">
        <f t="shared" ref="E235" si="134">AVERAGE(E230,E234)</f>
        <v>0</v>
      </c>
      <c r="F235" s="469">
        <f t="shared" si="131"/>
        <v>0</v>
      </c>
      <c r="G235" s="470"/>
      <c r="H235" s="397">
        <f t="shared" ref="H235" si="135">AVERAGE(H230,H234)</f>
        <v>0</v>
      </c>
      <c r="I235" s="469">
        <f t="shared" si="132"/>
        <v>0</v>
      </c>
      <c r="J235" s="470"/>
      <c r="K235" s="469"/>
      <c r="L235" s="469">
        <f t="shared" si="133"/>
        <v>0</v>
      </c>
      <c r="M235" s="470"/>
      <c r="N235" s="470"/>
      <c r="O235" s="470"/>
      <c r="P235" s="470"/>
      <c r="Q235" s="470"/>
    </row>
    <row r="236" spans="2:17" x14ac:dyDescent="0.3">
      <c r="B236" s="101">
        <v>10.699999999999998</v>
      </c>
      <c r="C236" s="448" t="s">
        <v>32</v>
      </c>
      <c r="D236" s="469"/>
      <c r="E236" s="469">
        <f>IFERROR(E237/E235,0)</f>
        <v>0</v>
      </c>
      <c r="F236" s="469">
        <f>IFERROR(F237/F235,0)</f>
        <v>0</v>
      </c>
      <c r="G236" s="470"/>
      <c r="H236" s="469">
        <f>IFERROR(H237/H235,0)</f>
        <v>0</v>
      </c>
      <c r="I236" s="469" t="e">
        <f>I237/I235</f>
        <v>#DIV/0!</v>
      </c>
      <c r="J236" s="470"/>
      <c r="K236" s="470" t="e">
        <f>J237/K235</f>
        <v>#DIV/0!</v>
      </c>
      <c r="L236" s="469" t="e">
        <f>L237/L235</f>
        <v>#DIV/0!</v>
      </c>
      <c r="M236" s="470"/>
      <c r="N236" s="470"/>
      <c r="O236" s="470"/>
      <c r="P236" s="470"/>
      <c r="Q236" s="470"/>
    </row>
    <row r="237" spans="2:17" x14ac:dyDescent="0.3">
      <c r="B237" s="101">
        <v>10.799999999999997</v>
      </c>
      <c r="C237" s="448" t="s">
        <v>33</v>
      </c>
      <c r="D237" s="469"/>
      <c r="E237" s="469">
        <v>0</v>
      </c>
      <c r="F237" s="469">
        <f t="shared" si="131"/>
        <v>0</v>
      </c>
      <c r="G237" s="470"/>
      <c r="H237" s="469">
        <v>0</v>
      </c>
      <c r="I237" s="469">
        <f t="shared" si="132"/>
        <v>0</v>
      </c>
      <c r="J237" s="470"/>
      <c r="K237" s="469"/>
      <c r="L237" s="469">
        <f t="shared" si="133"/>
        <v>0</v>
      </c>
      <c r="M237" s="470"/>
      <c r="N237" s="470"/>
      <c r="O237" s="470"/>
      <c r="P237" s="470"/>
      <c r="Q237" s="470"/>
    </row>
    <row r="238" spans="2:17" x14ac:dyDescent="0.3">
      <c r="B238" s="101"/>
      <c r="C238" s="448"/>
      <c r="D238" s="469"/>
      <c r="E238" s="469"/>
      <c r="F238" s="469"/>
      <c r="G238" s="470"/>
      <c r="H238" s="469"/>
      <c r="I238" s="469"/>
      <c r="J238" s="470"/>
      <c r="K238" s="469"/>
      <c r="L238" s="469"/>
      <c r="M238" s="470"/>
      <c r="N238" s="470"/>
      <c r="O238" s="470"/>
      <c r="P238" s="470"/>
      <c r="Q238" s="470"/>
    </row>
    <row r="239" spans="2:17" x14ac:dyDescent="0.3">
      <c r="B239" s="101">
        <v>11</v>
      </c>
      <c r="C239" s="614" t="s">
        <v>1420</v>
      </c>
      <c r="D239" s="469"/>
      <c r="E239" s="469"/>
      <c r="F239" s="469"/>
      <c r="G239" s="470"/>
      <c r="H239" s="469"/>
      <c r="I239" s="469"/>
      <c r="J239" s="470"/>
      <c r="K239" s="469"/>
      <c r="L239" s="469"/>
      <c r="M239" s="470"/>
      <c r="N239" s="470"/>
      <c r="O239" s="470"/>
      <c r="P239" s="470"/>
      <c r="Q239" s="470"/>
    </row>
    <row r="240" spans="2:17" x14ac:dyDescent="0.3">
      <c r="B240" s="101">
        <v>11.1</v>
      </c>
      <c r="C240" s="448" t="s">
        <v>29</v>
      </c>
      <c r="D240" s="469"/>
      <c r="E240" s="469">
        <v>0</v>
      </c>
      <c r="F240" s="469">
        <f t="shared" ref="F240:F247" si="136">E240-D240</f>
        <v>0</v>
      </c>
      <c r="G240" s="470"/>
      <c r="H240" s="469">
        <v>0</v>
      </c>
      <c r="I240" s="469">
        <f t="shared" ref="I240:I247" si="137">H240-G240</f>
        <v>0</v>
      </c>
      <c r="J240" s="470"/>
      <c r="K240" s="469"/>
      <c r="L240" s="469">
        <f t="shared" ref="L240:L247" si="138">K240-J240</f>
        <v>0</v>
      </c>
      <c r="M240" s="470"/>
      <c r="N240" s="470"/>
      <c r="O240" s="470"/>
      <c r="P240" s="470"/>
      <c r="Q240" s="470"/>
    </row>
    <row r="241" spans="2:17" x14ac:dyDescent="0.3">
      <c r="B241" s="101">
        <v>11.2</v>
      </c>
      <c r="C241" s="448" t="s">
        <v>405</v>
      </c>
      <c r="D241" s="469"/>
      <c r="E241" s="469">
        <v>0</v>
      </c>
      <c r="F241" s="469">
        <f t="shared" si="136"/>
        <v>0</v>
      </c>
      <c r="G241" s="470"/>
      <c r="H241" s="469">
        <v>0</v>
      </c>
      <c r="I241" s="469">
        <f t="shared" si="137"/>
        <v>0</v>
      </c>
      <c r="J241" s="470"/>
      <c r="K241" s="469"/>
      <c r="L241" s="469">
        <f t="shared" si="138"/>
        <v>0</v>
      </c>
      <c r="M241" s="470"/>
      <c r="N241" s="470"/>
      <c r="O241" s="470"/>
      <c r="P241" s="470"/>
      <c r="Q241" s="470"/>
    </row>
    <row r="242" spans="2:17" x14ac:dyDescent="0.3">
      <c r="B242" s="101">
        <v>11.299999999999999</v>
      </c>
      <c r="C242" s="448" t="s">
        <v>345</v>
      </c>
      <c r="D242" s="469"/>
      <c r="E242" s="469">
        <v>0</v>
      </c>
      <c r="F242" s="469">
        <f t="shared" si="136"/>
        <v>0</v>
      </c>
      <c r="G242" s="470"/>
      <c r="H242" s="469">
        <v>0</v>
      </c>
      <c r="I242" s="469">
        <f t="shared" si="137"/>
        <v>0</v>
      </c>
      <c r="J242" s="470"/>
      <c r="K242" s="469"/>
      <c r="L242" s="469">
        <f t="shared" si="138"/>
        <v>0</v>
      </c>
      <c r="M242" s="470"/>
      <c r="N242" s="470"/>
      <c r="O242" s="470"/>
      <c r="P242" s="470"/>
      <c r="Q242" s="470"/>
    </row>
    <row r="243" spans="2:17" x14ac:dyDescent="0.3">
      <c r="B243" s="101">
        <v>11.399999999999999</v>
      </c>
      <c r="C243" s="448" t="s">
        <v>30</v>
      </c>
      <c r="D243" s="469"/>
      <c r="E243" s="469">
        <v>0</v>
      </c>
      <c r="F243" s="469">
        <f t="shared" si="136"/>
        <v>0</v>
      </c>
      <c r="G243" s="470"/>
      <c r="H243" s="469">
        <v>0</v>
      </c>
      <c r="I243" s="469">
        <f t="shared" si="137"/>
        <v>0</v>
      </c>
      <c r="J243" s="470"/>
      <c r="K243" s="469"/>
      <c r="L243" s="469">
        <f t="shared" si="138"/>
        <v>0</v>
      </c>
      <c r="M243" s="470"/>
      <c r="N243" s="470"/>
      <c r="O243" s="470"/>
      <c r="P243" s="470"/>
      <c r="Q243" s="470"/>
    </row>
    <row r="244" spans="2:17" x14ac:dyDescent="0.3">
      <c r="B244" s="101">
        <v>11.499999999999998</v>
      </c>
      <c r="C244" s="448" t="s">
        <v>31</v>
      </c>
      <c r="D244" s="469"/>
      <c r="E244" s="469">
        <f>+E240-E241+E242-E243</f>
        <v>0</v>
      </c>
      <c r="F244" s="469">
        <f t="shared" si="136"/>
        <v>0</v>
      </c>
      <c r="G244" s="470"/>
      <c r="H244" s="469">
        <f>+H240-H241+H242-H243</f>
        <v>0</v>
      </c>
      <c r="I244" s="469">
        <f t="shared" si="137"/>
        <v>0</v>
      </c>
      <c r="J244" s="470"/>
      <c r="K244" s="470">
        <f>+J240-J241+J242-J243</f>
        <v>0</v>
      </c>
      <c r="L244" s="469">
        <f t="shared" si="138"/>
        <v>0</v>
      </c>
      <c r="M244" s="470"/>
      <c r="N244" s="470"/>
      <c r="O244" s="470"/>
      <c r="P244" s="470"/>
      <c r="Q244" s="470"/>
    </row>
    <row r="245" spans="2:17" x14ac:dyDescent="0.3">
      <c r="B245" s="101">
        <v>11.599999999999998</v>
      </c>
      <c r="C245" s="448" t="s">
        <v>483</v>
      </c>
      <c r="D245" s="469"/>
      <c r="E245" s="397">
        <f t="shared" ref="E245" si="139">AVERAGE(E240,E244)</f>
        <v>0</v>
      </c>
      <c r="F245" s="469">
        <f t="shared" si="136"/>
        <v>0</v>
      </c>
      <c r="G245" s="470"/>
      <c r="H245" s="397">
        <f t="shared" ref="H245" si="140">AVERAGE(H240,H244)</f>
        <v>0</v>
      </c>
      <c r="I245" s="469">
        <f t="shared" si="137"/>
        <v>0</v>
      </c>
      <c r="J245" s="470"/>
      <c r="K245" s="469"/>
      <c r="L245" s="469">
        <f t="shared" si="138"/>
        <v>0</v>
      </c>
      <c r="M245" s="470"/>
      <c r="N245" s="470"/>
      <c r="O245" s="470"/>
      <c r="P245" s="470"/>
      <c r="Q245" s="470"/>
    </row>
    <row r="246" spans="2:17" x14ac:dyDescent="0.3">
      <c r="B246" s="101">
        <v>11.699999999999998</v>
      </c>
      <c r="C246" s="448" t="s">
        <v>32</v>
      </c>
      <c r="D246" s="469"/>
      <c r="E246" s="469">
        <f>IFERROR(E247/E245,0)</f>
        <v>0</v>
      </c>
      <c r="F246" s="469">
        <f>IFERROR(F247/F245,0)</f>
        <v>0</v>
      </c>
      <c r="G246" s="470"/>
      <c r="H246" s="469">
        <f>IFERROR(H247/H245,0)</f>
        <v>0</v>
      </c>
      <c r="I246" s="469" t="e">
        <f>I247/I245</f>
        <v>#DIV/0!</v>
      </c>
      <c r="J246" s="470"/>
      <c r="K246" s="470" t="e">
        <f>J247/K245</f>
        <v>#DIV/0!</v>
      </c>
      <c r="L246" s="469" t="e">
        <f>L247/L245</f>
        <v>#DIV/0!</v>
      </c>
      <c r="M246" s="470"/>
      <c r="N246" s="470"/>
      <c r="O246" s="470"/>
      <c r="P246" s="470"/>
      <c r="Q246" s="470"/>
    </row>
    <row r="247" spans="2:17" x14ac:dyDescent="0.3">
      <c r="B247" s="101">
        <v>11.799999999999997</v>
      </c>
      <c r="C247" s="448" t="s">
        <v>33</v>
      </c>
      <c r="D247" s="469"/>
      <c r="E247" s="469">
        <v>0</v>
      </c>
      <c r="F247" s="469">
        <f t="shared" si="136"/>
        <v>0</v>
      </c>
      <c r="G247" s="470"/>
      <c r="H247" s="469">
        <v>0</v>
      </c>
      <c r="I247" s="469">
        <f t="shared" si="137"/>
        <v>0</v>
      </c>
      <c r="J247" s="470"/>
      <c r="K247" s="469"/>
      <c r="L247" s="469">
        <f t="shared" si="138"/>
        <v>0</v>
      </c>
      <c r="M247" s="470"/>
      <c r="N247" s="470"/>
      <c r="O247" s="470"/>
      <c r="P247" s="470"/>
      <c r="Q247" s="470"/>
    </row>
    <row r="248" spans="2:17" x14ac:dyDescent="0.3">
      <c r="B248" s="101"/>
      <c r="C248" s="448"/>
      <c r="D248" s="469"/>
      <c r="E248" s="469"/>
      <c r="F248" s="469"/>
      <c r="G248" s="470"/>
      <c r="H248" s="469"/>
      <c r="I248" s="469"/>
      <c r="J248" s="470"/>
      <c r="K248" s="469"/>
      <c r="L248" s="469"/>
      <c r="M248" s="470"/>
      <c r="N248" s="470"/>
      <c r="O248" s="470"/>
      <c r="P248" s="470"/>
      <c r="Q248" s="470"/>
    </row>
    <row r="249" spans="2:17" x14ac:dyDescent="0.3">
      <c r="B249" s="101">
        <v>12</v>
      </c>
      <c r="C249" s="614" t="s">
        <v>1421</v>
      </c>
      <c r="D249" s="469"/>
      <c r="E249" s="469"/>
      <c r="F249" s="469"/>
      <c r="G249" s="470"/>
      <c r="H249" s="469"/>
      <c r="I249" s="469"/>
      <c r="J249" s="470"/>
      <c r="K249" s="469"/>
      <c r="L249" s="469"/>
      <c r="M249" s="470"/>
      <c r="N249" s="470"/>
      <c r="O249" s="470"/>
      <c r="P249" s="470"/>
      <c r="Q249" s="470"/>
    </row>
    <row r="250" spans="2:17" x14ac:dyDescent="0.3">
      <c r="B250" s="101">
        <v>12.1</v>
      </c>
      <c r="C250" s="448" t="s">
        <v>29</v>
      </c>
      <c r="D250" s="469"/>
      <c r="E250" s="469">
        <v>0</v>
      </c>
      <c r="F250" s="469">
        <f t="shared" ref="F250:F257" si="141">E250-D250</f>
        <v>0</v>
      </c>
      <c r="G250" s="470"/>
      <c r="H250" s="469">
        <v>0</v>
      </c>
      <c r="I250" s="469">
        <f t="shared" ref="I250:I257" si="142">H250-G250</f>
        <v>0</v>
      </c>
      <c r="J250" s="470"/>
      <c r="K250" s="469"/>
      <c r="L250" s="469">
        <f t="shared" ref="L250:L257" si="143">K250-J250</f>
        <v>0</v>
      </c>
      <c r="M250" s="470"/>
      <c r="N250" s="470"/>
      <c r="O250" s="470"/>
      <c r="P250" s="470"/>
      <c r="Q250" s="470"/>
    </row>
    <row r="251" spans="2:17" x14ac:dyDescent="0.3">
      <c r="B251" s="101">
        <v>12.2</v>
      </c>
      <c r="C251" s="448" t="s">
        <v>405</v>
      </c>
      <c r="D251" s="469"/>
      <c r="E251" s="469">
        <v>0</v>
      </c>
      <c r="F251" s="469">
        <f t="shared" si="141"/>
        <v>0</v>
      </c>
      <c r="G251" s="470"/>
      <c r="H251" s="469">
        <v>0</v>
      </c>
      <c r="I251" s="469">
        <f t="shared" si="142"/>
        <v>0</v>
      </c>
      <c r="J251" s="470"/>
      <c r="K251" s="469"/>
      <c r="L251" s="469">
        <f t="shared" si="143"/>
        <v>0</v>
      </c>
      <c r="M251" s="470"/>
      <c r="N251" s="470"/>
      <c r="O251" s="470"/>
      <c r="P251" s="470"/>
      <c r="Q251" s="470"/>
    </row>
    <row r="252" spans="2:17" x14ac:dyDescent="0.3">
      <c r="B252" s="101">
        <v>12.299999999999999</v>
      </c>
      <c r="C252" s="448" t="s">
        <v>345</v>
      </c>
      <c r="D252" s="469"/>
      <c r="E252" s="469">
        <v>0</v>
      </c>
      <c r="F252" s="469">
        <f t="shared" si="141"/>
        <v>0</v>
      </c>
      <c r="G252" s="470"/>
      <c r="H252" s="469">
        <v>0</v>
      </c>
      <c r="I252" s="469">
        <f t="shared" si="142"/>
        <v>0</v>
      </c>
      <c r="J252" s="470"/>
      <c r="K252" s="469"/>
      <c r="L252" s="469">
        <f t="shared" si="143"/>
        <v>0</v>
      </c>
      <c r="M252" s="470"/>
      <c r="N252" s="470"/>
      <c r="O252" s="470"/>
      <c r="P252" s="470"/>
      <c r="Q252" s="470"/>
    </row>
    <row r="253" spans="2:17" x14ac:dyDescent="0.3">
      <c r="B253" s="101">
        <v>12.399999999999999</v>
      </c>
      <c r="C253" s="448" t="s">
        <v>30</v>
      </c>
      <c r="D253" s="469"/>
      <c r="E253" s="469">
        <v>0</v>
      </c>
      <c r="F253" s="469">
        <f t="shared" si="141"/>
        <v>0</v>
      </c>
      <c r="G253" s="470"/>
      <c r="H253" s="469">
        <v>0</v>
      </c>
      <c r="I253" s="469">
        <f t="shared" si="142"/>
        <v>0</v>
      </c>
      <c r="J253" s="470"/>
      <c r="K253" s="469"/>
      <c r="L253" s="469">
        <f t="shared" si="143"/>
        <v>0</v>
      </c>
      <c r="M253" s="470"/>
      <c r="N253" s="470"/>
      <c r="O253" s="470"/>
      <c r="P253" s="470"/>
      <c r="Q253" s="470"/>
    </row>
    <row r="254" spans="2:17" x14ac:dyDescent="0.3">
      <c r="B254" s="101">
        <v>12.499999999999998</v>
      </c>
      <c r="C254" s="448" t="s">
        <v>31</v>
      </c>
      <c r="D254" s="469"/>
      <c r="E254" s="469">
        <f>+E250-E251+E252-E253</f>
        <v>0</v>
      </c>
      <c r="F254" s="469">
        <f t="shared" si="141"/>
        <v>0</v>
      </c>
      <c r="G254" s="470"/>
      <c r="H254" s="469">
        <f>+H250-H251+H252-H253</f>
        <v>0</v>
      </c>
      <c r="I254" s="469">
        <f t="shared" si="142"/>
        <v>0</v>
      </c>
      <c r="J254" s="470"/>
      <c r="K254" s="470">
        <f>+J250-J251+J252-J253</f>
        <v>0</v>
      </c>
      <c r="L254" s="469">
        <f t="shared" si="143"/>
        <v>0</v>
      </c>
      <c r="M254" s="470"/>
      <c r="N254" s="470"/>
      <c r="O254" s="470"/>
      <c r="P254" s="470"/>
      <c r="Q254" s="470"/>
    </row>
    <row r="255" spans="2:17" x14ac:dyDescent="0.3">
      <c r="B255" s="101">
        <v>12.599999999999998</v>
      </c>
      <c r="C255" s="448" t="s">
        <v>483</v>
      </c>
      <c r="D255" s="469"/>
      <c r="E255" s="397">
        <f t="shared" ref="E255" si="144">AVERAGE(E250,E254)</f>
        <v>0</v>
      </c>
      <c r="F255" s="469">
        <f t="shared" si="141"/>
        <v>0</v>
      </c>
      <c r="G255" s="470"/>
      <c r="H255" s="397">
        <f t="shared" ref="H255" si="145">AVERAGE(H250,H254)</f>
        <v>0</v>
      </c>
      <c r="I255" s="469">
        <f t="shared" si="142"/>
        <v>0</v>
      </c>
      <c r="J255" s="470"/>
      <c r="K255" s="469"/>
      <c r="L255" s="469">
        <f t="shared" si="143"/>
        <v>0</v>
      </c>
      <c r="M255" s="470"/>
      <c r="N255" s="470"/>
      <c r="O255" s="470"/>
      <c r="P255" s="470"/>
      <c r="Q255" s="470"/>
    </row>
    <row r="256" spans="2:17" x14ac:dyDescent="0.3">
      <c r="B256" s="101">
        <v>12.699999999999998</v>
      </c>
      <c r="C256" s="448" t="s">
        <v>32</v>
      </c>
      <c r="D256" s="469"/>
      <c r="E256" s="469">
        <f>IFERROR(E257/E255,0)</f>
        <v>0</v>
      </c>
      <c r="F256" s="469">
        <f>IFERROR(F257/F255,0)</f>
        <v>0</v>
      </c>
      <c r="G256" s="470"/>
      <c r="H256" s="469">
        <f>IFERROR(H257/H255,0)</f>
        <v>0</v>
      </c>
      <c r="I256" s="469" t="e">
        <f>I257/I255</f>
        <v>#DIV/0!</v>
      </c>
      <c r="J256" s="470"/>
      <c r="K256" s="470" t="e">
        <f>J257/K255</f>
        <v>#DIV/0!</v>
      </c>
      <c r="L256" s="469" t="e">
        <f>L257/L255</f>
        <v>#DIV/0!</v>
      </c>
      <c r="M256" s="470"/>
      <c r="N256" s="470"/>
      <c r="O256" s="470"/>
      <c r="P256" s="470"/>
      <c r="Q256" s="470"/>
    </row>
    <row r="257" spans="2:17" x14ac:dyDescent="0.3">
      <c r="B257" s="101">
        <v>12.799999999999997</v>
      </c>
      <c r="C257" s="448" t="s">
        <v>33</v>
      </c>
      <c r="D257" s="469"/>
      <c r="E257" s="469">
        <v>0</v>
      </c>
      <c r="F257" s="469">
        <f t="shared" si="141"/>
        <v>0</v>
      </c>
      <c r="G257" s="470"/>
      <c r="H257" s="469">
        <v>0</v>
      </c>
      <c r="I257" s="469">
        <f t="shared" si="142"/>
        <v>0</v>
      </c>
      <c r="J257" s="470"/>
      <c r="K257" s="469"/>
      <c r="L257" s="469">
        <f t="shared" si="143"/>
        <v>0</v>
      </c>
      <c r="M257" s="470"/>
      <c r="N257" s="470"/>
      <c r="O257" s="470"/>
      <c r="P257" s="470"/>
      <c r="Q257" s="470"/>
    </row>
    <row r="258" spans="2:17" x14ac:dyDescent="0.3">
      <c r="B258" s="101"/>
      <c r="C258" s="448" t="s">
        <v>24</v>
      </c>
      <c r="D258" s="469"/>
      <c r="E258" s="469"/>
      <c r="F258" s="469"/>
      <c r="G258" s="470"/>
      <c r="H258" s="470"/>
      <c r="I258" s="470"/>
      <c r="J258" s="470"/>
      <c r="K258" s="470"/>
      <c r="L258" s="470"/>
      <c r="M258" s="470"/>
      <c r="N258" s="470"/>
      <c r="O258" s="470"/>
      <c r="P258" s="470"/>
      <c r="Q258" s="470"/>
    </row>
    <row r="259" spans="2:17" x14ac:dyDescent="0.3">
      <c r="B259" s="101"/>
      <c r="C259" s="448" t="s">
        <v>24</v>
      </c>
      <c r="D259" s="469"/>
      <c r="E259" s="469"/>
      <c r="F259" s="469"/>
      <c r="G259" s="470"/>
      <c r="H259" s="470"/>
      <c r="I259" s="470"/>
      <c r="J259" s="470"/>
      <c r="K259" s="470"/>
      <c r="L259" s="470"/>
      <c r="M259" s="470"/>
      <c r="N259" s="470"/>
      <c r="O259" s="470"/>
      <c r="P259" s="470"/>
      <c r="Q259" s="470"/>
    </row>
    <row r="260" spans="2:17" x14ac:dyDescent="0.3">
      <c r="B260" s="101"/>
      <c r="C260" s="448" t="s">
        <v>24</v>
      </c>
      <c r="D260" s="469"/>
      <c r="E260" s="469"/>
      <c r="F260" s="469"/>
      <c r="G260" s="470"/>
      <c r="H260" s="470"/>
      <c r="I260" s="470"/>
      <c r="J260" s="470"/>
      <c r="K260" s="470"/>
      <c r="L260" s="470"/>
      <c r="M260" s="470"/>
      <c r="N260" s="470"/>
      <c r="O260" s="470"/>
      <c r="P260" s="470"/>
      <c r="Q260" s="470"/>
    </row>
    <row r="261" spans="2:17" x14ac:dyDescent="0.3">
      <c r="B261" s="101"/>
      <c r="C261" s="448"/>
      <c r="D261" s="469"/>
      <c r="E261" s="469"/>
      <c r="F261" s="469"/>
      <c r="G261" s="470"/>
      <c r="H261" s="470"/>
      <c r="I261" s="470"/>
      <c r="J261" s="470"/>
      <c r="K261" s="470"/>
      <c r="L261" s="470"/>
      <c r="M261" s="470"/>
      <c r="N261" s="470"/>
      <c r="O261" s="470"/>
      <c r="P261" s="470"/>
      <c r="Q261" s="470"/>
    </row>
    <row r="262" spans="2:17" x14ac:dyDescent="0.3">
      <c r="B262" s="101">
        <v>13</v>
      </c>
      <c r="C262" s="448" t="s">
        <v>271</v>
      </c>
      <c r="D262" s="469"/>
      <c r="E262" s="469"/>
      <c r="F262" s="469"/>
      <c r="G262" s="470"/>
      <c r="H262" s="470"/>
      <c r="I262" s="470"/>
      <c r="J262" s="470"/>
      <c r="K262" s="470"/>
      <c r="L262" s="470"/>
      <c r="M262" s="470"/>
      <c r="N262" s="470"/>
      <c r="O262" s="470"/>
      <c r="P262" s="470"/>
      <c r="Q262" s="470"/>
    </row>
    <row r="263" spans="2:17" x14ac:dyDescent="0.3">
      <c r="B263" s="101">
        <f t="shared" ref="B263:B270" si="146">B262+0.1</f>
        <v>13.1</v>
      </c>
      <c r="C263" s="448" t="s">
        <v>29</v>
      </c>
      <c r="D263" s="469"/>
      <c r="E263" s="469">
        <f>E140+E150+E160+E170+E180+E190+E200+E210+E220+E230+E240+E250</f>
        <v>0</v>
      </c>
      <c r="F263" s="469"/>
      <c r="G263" s="470"/>
      <c r="H263" s="470">
        <f>H140+H150+H160+H170+H180+H190+H200+H210+H220+H230+H240+H250</f>
        <v>0</v>
      </c>
      <c r="I263" s="470"/>
      <c r="J263" s="470"/>
      <c r="K263" s="470">
        <f>K140+K150+K160+K170+K180+K190+K200+K210+K220+K230+K240+K250</f>
        <v>0</v>
      </c>
      <c r="L263" s="470"/>
      <c r="M263" s="470">
        <f>M140+M150+M160+M170+M180+M190+M200+M210+M220+M230+M240+M250</f>
        <v>0</v>
      </c>
      <c r="N263" s="470">
        <f>N140+N150+N160+N170+N180+N190+N200+N210+N220+N230+N240+N250</f>
        <v>0</v>
      </c>
      <c r="O263" s="470">
        <f t="shared" ref="O263:Q263" si="147">O140+O150+O160+O170+O180+O190+O200+O210+O220+O230+O240+O250</f>
        <v>0</v>
      </c>
      <c r="P263" s="470">
        <f t="shared" si="147"/>
        <v>0</v>
      </c>
      <c r="Q263" s="470">
        <f t="shared" si="147"/>
        <v>0</v>
      </c>
    </row>
    <row r="264" spans="2:17" x14ac:dyDescent="0.3">
      <c r="B264" s="101">
        <f t="shared" si="146"/>
        <v>13.2</v>
      </c>
      <c r="C264" s="448" t="s">
        <v>405</v>
      </c>
      <c r="D264" s="469"/>
      <c r="E264" s="469">
        <f t="shared" ref="E264:E270" si="148">E141+E151+E161+E171+E181+E191+E201+E211+E221+E231+E241+E251</f>
        <v>0</v>
      </c>
      <c r="F264" s="469"/>
      <c r="G264" s="470"/>
      <c r="H264" s="470">
        <f t="shared" ref="H264:H270" si="149">H141+H151+H161+H171+H181+H191+H201+H211+H221+H231+H241+H251</f>
        <v>0</v>
      </c>
      <c r="I264" s="470"/>
      <c r="J264" s="470"/>
      <c r="K264" s="470">
        <f t="shared" ref="K264:K270" si="150">K141+K151+K161+K171+K181+K191+K201+K211+K221+K231+K241+K251</f>
        <v>0</v>
      </c>
      <c r="L264" s="470"/>
      <c r="M264" s="470">
        <f t="shared" ref="M264:N270" si="151">M141+M151+M161+M171+M181+M191+M201+M211+M221+M231+M241+M251</f>
        <v>0</v>
      </c>
      <c r="N264" s="470">
        <f t="shared" si="151"/>
        <v>0</v>
      </c>
      <c r="O264" s="470">
        <f t="shared" ref="O264:Q264" si="152">O141+O151+O161+O171+O181+O191+O201+O211+O221+O231+O241+O251</f>
        <v>0</v>
      </c>
      <c r="P264" s="470">
        <f t="shared" si="152"/>
        <v>0</v>
      </c>
      <c r="Q264" s="470">
        <f t="shared" si="152"/>
        <v>0</v>
      </c>
    </row>
    <row r="265" spans="2:17" x14ac:dyDescent="0.3">
      <c r="B265" s="101">
        <f t="shared" si="146"/>
        <v>13.299999999999999</v>
      </c>
      <c r="C265" s="448" t="s">
        <v>345</v>
      </c>
      <c r="D265" s="469"/>
      <c r="E265" s="469">
        <f t="shared" si="148"/>
        <v>0</v>
      </c>
      <c r="F265" s="469"/>
      <c r="G265" s="470"/>
      <c r="H265" s="470">
        <f t="shared" si="149"/>
        <v>0</v>
      </c>
      <c r="I265" s="470"/>
      <c r="J265" s="470"/>
      <c r="K265" s="470">
        <f t="shared" si="150"/>
        <v>0</v>
      </c>
      <c r="L265" s="470"/>
      <c r="M265" s="470">
        <f t="shared" si="151"/>
        <v>0</v>
      </c>
      <c r="N265" s="470">
        <f t="shared" si="151"/>
        <v>0</v>
      </c>
      <c r="O265" s="470">
        <f t="shared" ref="O265:Q265" si="153">O142+O152+O162+O172+O182+O192+O202+O212+O222+O232+O242+O252</f>
        <v>0</v>
      </c>
      <c r="P265" s="470">
        <f t="shared" si="153"/>
        <v>0</v>
      </c>
      <c r="Q265" s="470">
        <f t="shared" si="153"/>
        <v>0</v>
      </c>
    </row>
    <row r="266" spans="2:17" x14ac:dyDescent="0.3">
      <c r="B266" s="101">
        <f t="shared" si="146"/>
        <v>13.399999999999999</v>
      </c>
      <c r="C266" s="448" t="s">
        <v>30</v>
      </c>
      <c r="D266" s="469"/>
      <c r="E266" s="469">
        <f t="shared" si="148"/>
        <v>0</v>
      </c>
      <c r="F266" s="469"/>
      <c r="G266" s="470"/>
      <c r="H266" s="470">
        <f t="shared" si="149"/>
        <v>0</v>
      </c>
      <c r="I266" s="470"/>
      <c r="J266" s="470"/>
      <c r="K266" s="470">
        <f t="shared" si="150"/>
        <v>0</v>
      </c>
      <c r="L266" s="470"/>
      <c r="M266" s="470">
        <f t="shared" si="151"/>
        <v>0</v>
      </c>
      <c r="N266" s="470">
        <f t="shared" si="151"/>
        <v>0</v>
      </c>
      <c r="O266" s="470">
        <f t="shared" ref="O266:Q266" si="154">O143+O153+O163+O173+O183+O193+O203+O213+O223+O233+O243+O253</f>
        <v>0</v>
      </c>
      <c r="P266" s="470">
        <f t="shared" si="154"/>
        <v>0</v>
      </c>
      <c r="Q266" s="470">
        <f t="shared" si="154"/>
        <v>0</v>
      </c>
    </row>
    <row r="267" spans="2:17" x14ac:dyDescent="0.3">
      <c r="B267" s="101">
        <f t="shared" si="146"/>
        <v>13.499999999999998</v>
      </c>
      <c r="C267" s="448" t="s">
        <v>31</v>
      </c>
      <c r="D267" s="469"/>
      <c r="E267" s="469">
        <f t="shared" si="148"/>
        <v>0</v>
      </c>
      <c r="F267" s="469"/>
      <c r="G267" s="470"/>
      <c r="H267" s="470">
        <f t="shared" si="149"/>
        <v>0</v>
      </c>
      <c r="I267" s="470"/>
      <c r="J267" s="470"/>
      <c r="K267" s="470">
        <f t="shared" si="150"/>
        <v>0</v>
      </c>
      <c r="L267" s="470"/>
      <c r="M267" s="470">
        <f t="shared" si="151"/>
        <v>0</v>
      </c>
      <c r="N267" s="470">
        <f t="shared" si="151"/>
        <v>0</v>
      </c>
      <c r="O267" s="470">
        <f t="shared" ref="O267:Q267" si="155">O144+O154+O164+O174+O184+O194+O204+O214+O224+O234+O244+O254</f>
        <v>0</v>
      </c>
      <c r="P267" s="470">
        <f t="shared" si="155"/>
        <v>0</v>
      </c>
      <c r="Q267" s="470">
        <f t="shared" si="155"/>
        <v>0</v>
      </c>
    </row>
    <row r="268" spans="2:17" x14ac:dyDescent="0.3">
      <c r="B268" s="101">
        <f t="shared" si="146"/>
        <v>13.599999999999998</v>
      </c>
      <c r="C268" s="448" t="s">
        <v>483</v>
      </c>
      <c r="D268" s="469"/>
      <c r="E268" s="397">
        <f t="shared" ref="E268" si="156">AVERAGE(E263,E267)</f>
        <v>0</v>
      </c>
      <c r="F268" s="469">
        <f t="shared" ref="F268" si="157">E268-D268</f>
        <v>0</v>
      </c>
      <c r="G268" s="470"/>
      <c r="H268" s="470">
        <f t="shared" si="149"/>
        <v>0</v>
      </c>
      <c r="I268" s="470"/>
      <c r="J268" s="470"/>
      <c r="K268" s="470">
        <f t="shared" si="150"/>
        <v>0</v>
      </c>
      <c r="L268" s="470"/>
      <c r="M268" s="470">
        <f t="shared" si="151"/>
        <v>0</v>
      </c>
      <c r="N268" s="470">
        <f t="shared" si="151"/>
        <v>0</v>
      </c>
      <c r="O268" s="470">
        <f t="shared" ref="O268:Q268" si="158">O145+O155+O165+O175+O185+O195+O205+O215+O225+O235+O245+O255</f>
        <v>0</v>
      </c>
      <c r="P268" s="470">
        <f t="shared" si="158"/>
        <v>0</v>
      </c>
      <c r="Q268" s="470">
        <f t="shared" si="158"/>
        <v>0</v>
      </c>
    </row>
    <row r="269" spans="2:17" x14ac:dyDescent="0.3">
      <c r="B269" s="101">
        <f t="shared" si="146"/>
        <v>13.699999999999998</v>
      </c>
      <c r="C269" s="448" t="s">
        <v>32</v>
      </c>
      <c r="D269" s="469"/>
      <c r="E269" s="641">
        <f>IFERROR(E270/E268,0)</f>
        <v>0</v>
      </c>
      <c r="F269" s="469">
        <f>IFERROR(F270/F268,0)</f>
        <v>0</v>
      </c>
      <c r="G269" s="469" t="e">
        <f t="shared" ref="G269:N269" si="159">G270/G268</f>
        <v>#DIV/0!</v>
      </c>
      <c r="H269" s="469" t="e">
        <f t="shared" si="159"/>
        <v>#DIV/0!</v>
      </c>
      <c r="I269" s="469" t="e">
        <f t="shared" si="159"/>
        <v>#DIV/0!</v>
      </c>
      <c r="J269" s="469" t="e">
        <f t="shared" si="159"/>
        <v>#DIV/0!</v>
      </c>
      <c r="K269" s="469" t="e">
        <f t="shared" si="159"/>
        <v>#DIV/0!</v>
      </c>
      <c r="L269" s="469" t="e">
        <f t="shared" si="159"/>
        <v>#DIV/0!</v>
      </c>
      <c r="M269" s="469" t="e">
        <f t="shared" ref="M269" si="160">M270/M268</f>
        <v>#DIV/0!</v>
      </c>
      <c r="N269" s="469" t="e">
        <f t="shared" si="159"/>
        <v>#DIV/0!</v>
      </c>
      <c r="O269" s="469" t="e">
        <f t="shared" ref="O269:Q269" si="161">O270/O268</f>
        <v>#DIV/0!</v>
      </c>
      <c r="P269" s="469" t="e">
        <f t="shared" si="161"/>
        <v>#DIV/0!</v>
      </c>
      <c r="Q269" s="469" t="e">
        <f t="shared" si="161"/>
        <v>#DIV/0!</v>
      </c>
    </row>
    <row r="270" spans="2:17" x14ac:dyDescent="0.3">
      <c r="B270" s="101">
        <f t="shared" si="146"/>
        <v>13.799999999999997</v>
      </c>
      <c r="C270" s="448" t="s">
        <v>33</v>
      </c>
      <c r="D270" s="469"/>
      <c r="E270" s="469">
        <f t="shared" si="148"/>
        <v>0</v>
      </c>
      <c r="F270" s="469"/>
      <c r="G270" s="470"/>
      <c r="H270" s="470">
        <f t="shared" si="149"/>
        <v>0</v>
      </c>
      <c r="I270" s="470"/>
      <c r="J270" s="470"/>
      <c r="K270" s="470">
        <f t="shared" si="150"/>
        <v>0</v>
      </c>
      <c r="L270" s="470"/>
      <c r="M270" s="470">
        <f t="shared" si="151"/>
        <v>0</v>
      </c>
      <c r="N270" s="470">
        <f t="shared" si="151"/>
        <v>0</v>
      </c>
      <c r="O270" s="470">
        <f t="shared" ref="O270:Q270" si="162">O147+O157+O167+O177+O187+O197+O207+O217+O227+O237+O247+O257</f>
        <v>0</v>
      </c>
      <c r="P270" s="470">
        <f t="shared" si="162"/>
        <v>0</v>
      </c>
      <c r="Q270" s="470">
        <f t="shared" si="162"/>
        <v>0</v>
      </c>
    </row>
    <row r="271" spans="2:17" x14ac:dyDescent="0.3">
      <c r="B271" s="101"/>
      <c r="C271" s="448"/>
      <c r="D271" s="469"/>
      <c r="E271" s="469"/>
      <c r="F271" s="469"/>
      <c r="G271" s="470"/>
      <c r="H271" s="470"/>
      <c r="I271" s="470"/>
      <c r="J271" s="470"/>
      <c r="K271" s="470"/>
      <c r="L271" s="470"/>
      <c r="M271" s="470"/>
      <c r="N271" s="470"/>
      <c r="O271" s="470"/>
      <c r="P271" s="470"/>
      <c r="Q271" s="470"/>
    </row>
    <row r="272" spans="2:17" x14ac:dyDescent="0.3">
      <c r="B272" s="101"/>
      <c r="C272" s="448"/>
      <c r="D272" s="469"/>
      <c r="E272" s="469"/>
      <c r="F272" s="469"/>
      <c r="G272" s="470"/>
      <c r="H272" s="470"/>
      <c r="I272" s="470"/>
      <c r="J272" s="470"/>
      <c r="K272" s="470"/>
      <c r="L272" s="470"/>
      <c r="M272" s="470"/>
      <c r="N272" s="470"/>
      <c r="O272" s="470"/>
      <c r="P272" s="470"/>
      <c r="Q272" s="470"/>
    </row>
    <row r="273" spans="2:20" x14ac:dyDescent="0.3">
      <c r="B273" s="101">
        <v>14</v>
      </c>
      <c r="C273" s="448" t="s">
        <v>34</v>
      </c>
      <c r="D273" s="469"/>
      <c r="E273" s="469">
        <f>E270</f>
        <v>0</v>
      </c>
      <c r="F273" s="469"/>
      <c r="G273" s="470"/>
      <c r="H273" s="470">
        <f>H270</f>
        <v>0</v>
      </c>
      <c r="I273" s="470"/>
      <c r="J273" s="470"/>
      <c r="K273" s="470">
        <f>K270</f>
        <v>0</v>
      </c>
      <c r="L273" s="470"/>
      <c r="M273" s="470">
        <f>M270</f>
        <v>0</v>
      </c>
      <c r="N273" s="470">
        <f>N270</f>
        <v>0</v>
      </c>
      <c r="O273" s="470">
        <f t="shared" ref="O273:Q273" si="163">O270</f>
        <v>0</v>
      </c>
      <c r="P273" s="470">
        <f t="shared" si="163"/>
        <v>0</v>
      </c>
      <c r="Q273" s="470">
        <f t="shared" si="163"/>
        <v>0</v>
      </c>
    </row>
    <row r="274" spans="2:20" x14ac:dyDescent="0.3">
      <c r="B274" s="101">
        <v>15</v>
      </c>
      <c r="C274" s="448" t="s">
        <v>35</v>
      </c>
      <c r="D274" s="469"/>
      <c r="E274" s="469"/>
      <c r="F274" s="469"/>
      <c r="G274" s="470"/>
      <c r="H274" s="470"/>
      <c r="I274" s="470"/>
      <c r="J274" s="470"/>
      <c r="K274" s="470"/>
      <c r="L274" s="470"/>
      <c r="M274" s="470"/>
      <c r="N274" s="470"/>
      <c r="O274" s="470"/>
      <c r="P274" s="470"/>
      <c r="Q274" s="470"/>
    </row>
    <row r="275" spans="2:20" x14ac:dyDescent="0.3">
      <c r="B275" s="101">
        <v>16</v>
      </c>
      <c r="C275" s="448" t="s">
        <v>36</v>
      </c>
      <c r="D275" s="469"/>
      <c r="E275" s="469">
        <f>E273-E274</f>
        <v>0</v>
      </c>
      <c r="F275" s="469"/>
      <c r="G275" s="470"/>
      <c r="H275" s="470">
        <f>H273-H274</f>
        <v>0</v>
      </c>
      <c r="I275" s="470"/>
      <c r="J275" s="470"/>
      <c r="K275" s="470">
        <f>K273-K274</f>
        <v>0</v>
      </c>
      <c r="L275" s="470"/>
      <c r="M275" s="470">
        <f>M273-M274</f>
        <v>0</v>
      </c>
      <c r="N275" s="470">
        <f>N273-N274</f>
        <v>0</v>
      </c>
      <c r="O275" s="470">
        <f t="shared" ref="O275:Q275" si="164">O273-O274</f>
        <v>0</v>
      </c>
      <c r="P275" s="470">
        <f t="shared" si="164"/>
        <v>0</v>
      </c>
      <c r="Q275" s="470">
        <f t="shared" si="164"/>
        <v>0</v>
      </c>
    </row>
    <row r="276" spans="2:20" x14ac:dyDescent="0.3">
      <c r="B276" s="101"/>
      <c r="C276" s="448"/>
      <c r="D276" s="457"/>
      <c r="E276" s="457"/>
      <c r="F276" s="457"/>
      <c r="G276" s="457"/>
      <c r="H276" s="457"/>
      <c r="I276" s="457"/>
      <c r="J276" s="457"/>
      <c r="K276" s="457"/>
      <c r="L276" s="457"/>
      <c r="M276" s="457"/>
      <c r="N276" s="457"/>
      <c r="O276" s="457"/>
      <c r="P276" s="457"/>
      <c r="Q276" s="457"/>
    </row>
    <row r="277" spans="2:20" x14ac:dyDescent="0.25">
      <c r="N277" s="13"/>
    </row>
    <row r="278" spans="2:20" ht="17.5" x14ac:dyDescent="0.35">
      <c r="B278" s="444"/>
      <c r="C278" s="451" t="s">
        <v>844</v>
      </c>
      <c r="D278" s="458"/>
      <c r="E278" s="458"/>
      <c r="F278" s="458"/>
      <c r="G278" s="458"/>
      <c r="H278" s="458"/>
      <c r="I278" s="458"/>
      <c r="J278" s="459"/>
      <c r="K278" s="459"/>
      <c r="L278" s="459"/>
      <c r="M278" s="459"/>
      <c r="N278" s="459"/>
      <c r="O278" s="459"/>
      <c r="P278" s="459"/>
      <c r="Q278" s="459"/>
      <c r="R278" s="459"/>
      <c r="S278" s="459"/>
      <c r="T278" s="459"/>
    </row>
    <row r="279" spans="2:20" x14ac:dyDescent="0.25">
      <c r="B279" s="13"/>
      <c r="C279" s="460"/>
      <c r="D279" s="460"/>
      <c r="E279" s="460"/>
      <c r="F279" s="460"/>
      <c r="G279" s="460"/>
      <c r="H279" s="460"/>
      <c r="I279" s="460"/>
      <c r="N279" s="13"/>
      <c r="P279" s="21" t="s">
        <v>10</v>
      </c>
    </row>
    <row r="280" spans="2:20" x14ac:dyDescent="0.25">
      <c r="B280" s="1252" t="s">
        <v>343</v>
      </c>
      <c r="C280" s="1428" t="s">
        <v>26</v>
      </c>
      <c r="D280" s="1358" t="s">
        <v>519</v>
      </c>
      <c r="E280" s="1359"/>
      <c r="F280" s="1360"/>
      <c r="G280" s="1358" t="s">
        <v>520</v>
      </c>
      <c r="H280" s="1359"/>
      <c r="I280" s="1360"/>
      <c r="J280" s="1358"/>
      <c r="K280" s="1359"/>
      <c r="L280" s="1360"/>
      <c r="M280" s="605" t="s">
        <v>934</v>
      </c>
      <c r="N280" s="605" t="s">
        <v>935</v>
      </c>
      <c r="O280" s="592" t="s">
        <v>939</v>
      </c>
      <c r="P280" s="592" t="s">
        <v>936</v>
      </c>
      <c r="Q280" s="592" t="s">
        <v>938</v>
      </c>
      <c r="R280" s="1265" t="s">
        <v>27</v>
      </c>
    </row>
    <row r="281" spans="2:20" ht="28" x14ac:dyDescent="0.25">
      <c r="B281" s="1253"/>
      <c r="C281" s="1429"/>
      <c r="D281" s="454" t="s">
        <v>458</v>
      </c>
      <c r="E281" s="455" t="s">
        <v>79</v>
      </c>
      <c r="F281" s="455" t="s">
        <v>459</v>
      </c>
      <c r="G281" s="346" t="s">
        <v>458</v>
      </c>
      <c r="H281" s="446" t="s">
        <v>79</v>
      </c>
      <c r="I281" s="446" t="s">
        <v>459</v>
      </c>
      <c r="J281" s="446" t="s">
        <v>458</v>
      </c>
      <c r="K281" s="446" t="s">
        <v>80</v>
      </c>
      <c r="L281" s="446" t="s">
        <v>460</v>
      </c>
      <c r="M281" s="594" t="s">
        <v>937</v>
      </c>
      <c r="N281" s="594" t="s">
        <v>937</v>
      </c>
      <c r="O281" s="594" t="s">
        <v>937</v>
      </c>
      <c r="P281" s="594" t="s">
        <v>937</v>
      </c>
      <c r="Q281" s="594" t="s">
        <v>937</v>
      </c>
      <c r="R281" s="1265"/>
    </row>
    <row r="282" spans="2:20" x14ac:dyDescent="0.25">
      <c r="B282" s="1336"/>
      <c r="C282" s="1430"/>
      <c r="D282" s="594" t="s">
        <v>81</v>
      </c>
      <c r="E282" s="594" t="s">
        <v>82</v>
      </c>
      <c r="F282" s="594" t="s">
        <v>692</v>
      </c>
      <c r="G282" s="594" t="s">
        <v>397</v>
      </c>
      <c r="H282" s="594" t="s">
        <v>414</v>
      </c>
      <c r="I282" s="594" t="s">
        <v>465</v>
      </c>
      <c r="J282" s="608" t="s">
        <v>415</v>
      </c>
      <c r="K282" s="608" t="s">
        <v>416</v>
      </c>
      <c r="L282" s="608" t="s">
        <v>523</v>
      </c>
      <c r="M282" s="594" t="s">
        <v>670</v>
      </c>
      <c r="N282" s="594" t="s">
        <v>604</v>
      </c>
      <c r="O282" s="594" t="s">
        <v>605</v>
      </c>
      <c r="P282" s="594" t="s">
        <v>606</v>
      </c>
      <c r="Q282" s="594" t="s">
        <v>607</v>
      </c>
      <c r="R282" s="1266"/>
    </row>
    <row r="283" spans="2:20" x14ac:dyDescent="0.3">
      <c r="B283" s="101"/>
      <c r="C283" s="461"/>
      <c r="D283" s="449"/>
      <c r="E283" s="461"/>
      <c r="F283" s="461"/>
      <c r="G283" s="23"/>
      <c r="H283" s="23"/>
      <c r="I283" s="23"/>
      <c r="J283" s="23"/>
      <c r="K283" s="23"/>
      <c r="L283" s="23"/>
      <c r="M283" s="23"/>
      <c r="N283" s="23"/>
      <c r="O283" s="23"/>
      <c r="P283" s="23"/>
      <c r="Q283" s="23"/>
      <c r="R283" s="23"/>
    </row>
    <row r="284" spans="2:20" x14ac:dyDescent="0.3">
      <c r="B284" s="101">
        <v>1</v>
      </c>
      <c r="C284" s="448" t="s">
        <v>427</v>
      </c>
      <c r="D284" s="457"/>
      <c r="E284" s="457"/>
      <c r="F284" s="457"/>
      <c r="G284" s="457"/>
      <c r="H284" s="457"/>
      <c r="I284" s="457"/>
      <c r="J284" s="457"/>
      <c r="K284" s="457"/>
      <c r="L284" s="457"/>
      <c r="M284" s="457"/>
      <c r="N284" s="457"/>
      <c r="O284" s="457"/>
      <c r="P284" s="457"/>
      <c r="Q284" s="457"/>
      <c r="R284" s="457"/>
    </row>
    <row r="285" spans="2:20" x14ac:dyDescent="0.3">
      <c r="B285" s="101">
        <v>1.1000000000000001</v>
      </c>
      <c r="C285" s="448" t="s">
        <v>29</v>
      </c>
      <c r="D285" s="457"/>
      <c r="E285" s="457"/>
      <c r="F285" s="457"/>
      <c r="G285" s="457"/>
      <c r="H285" s="457"/>
      <c r="I285" s="457"/>
      <c r="J285" s="457"/>
      <c r="K285" s="457"/>
      <c r="L285" s="457"/>
      <c r="M285" s="457"/>
      <c r="N285" s="457"/>
      <c r="O285" s="457"/>
      <c r="P285" s="457"/>
      <c r="Q285" s="457"/>
      <c r="R285" s="457"/>
    </row>
    <row r="286" spans="2:20" x14ac:dyDescent="0.3">
      <c r="B286" s="101">
        <f t="shared" ref="B286:B292" si="165">B285+0.1</f>
        <v>1.2000000000000002</v>
      </c>
      <c r="C286" s="448" t="s">
        <v>405</v>
      </c>
      <c r="D286" s="457"/>
      <c r="E286" s="457"/>
      <c r="F286" s="457"/>
      <c r="G286" s="457"/>
      <c r="H286" s="457"/>
      <c r="I286" s="457"/>
      <c r="J286" s="457"/>
      <c r="K286" s="457"/>
      <c r="L286" s="457"/>
      <c r="M286" s="457"/>
      <c r="N286" s="457"/>
      <c r="O286" s="457"/>
      <c r="P286" s="457"/>
      <c r="Q286" s="457"/>
      <c r="R286" s="457"/>
    </row>
    <row r="287" spans="2:20" x14ac:dyDescent="0.3">
      <c r="B287" s="101">
        <f t="shared" si="165"/>
        <v>1.3000000000000003</v>
      </c>
      <c r="C287" s="448" t="s">
        <v>345</v>
      </c>
      <c r="D287" s="457"/>
      <c r="E287" s="457"/>
      <c r="F287" s="457"/>
      <c r="G287" s="457"/>
      <c r="H287" s="457"/>
      <c r="I287" s="457"/>
      <c r="J287" s="457"/>
      <c r="K287" s="457"/>
      <c r="L287" s="457"/>
      <c r="M287" s="457"/>
      <c r="N287" s="457"/>
      <c r="O287" s="457"/>
      <c r="P287" s="457"/>
      <c r="Q287" s="457"/>
      <c r="R287" s="457"/>
    </row>
    <row r="288" spans="2:20" x14ac:dyDescent="0.3">
      <c r="B288" s="101">
        <f t="shared" si="165"/>
        <v>1.4000000000000004</v>
      </c>
      <c r="C288" s="448" t="s">
        <v>30</v>
      </c>
      <c r="D288" s="457"/>
      <c r="E288" s="457"/>
      <c r="F288" s="457"/>
      <c r="G288" s="457"/>
      <c r="H288" s="457"/>
      <c r="I288" s="457"/>
      <c r="J288" s="457"/>
      <c r="K288" s="457"/>
      <c r="L288" s="457"/>
      <c r="M288" s="457"/>
      <c r="N288" s="457"/>
      <c r="O288" s="457"/>
      <c r="P288" s="457"/>
      <c r="Q288" s="457"/>
      <c r="R288" s="457"/>
    </row>
    <row r="289" spans="2:18" x14ac:dyDescent="0.3">
      <c r="B289" s="101">
        <f t="shared" si="165"/>
        <v>1.5000000000000004</v>
      </c>
      <c r="C289" s="448" t="s">
        <v>31</v>
      </c>
      <c r="D289" s="457"/>
      <c r="E289" s="457">
        <f>+E285-E286+E287-E288</f>
        <v>0</v>
      </c>
      <c r="F289" s="457"/>
      <c r="G289" s="457"/>
      <c r="H289" s="457">
        <f>+I285-I286+I287-I288</f>
        <v>0</v>
      </c>
      <c r="I289" s="457"/>
      <c r="J289" s="457"/>
      <c r="K289" s="457">
        <f>+K285-K286+K287-K288</f>
        <v>0</v>
      </c>
      <c r="L289" s="457"/>
      <c r="M289" s="457"/>
      <c r="N289" s="457"/>
      <c r="O289" s="457"/>
      <c r="P289" s="457"/>
      <c r="Q289" s="457"/>
      <c r="R289" s="457"/>
    </row>
    <row r="290" spans="2:18" x14ac:dyDescent="0.3">
      <c r="B290" s="101">
        <f t="shared" si="165"/>
        <v>1.6000000000000005</v>
      </c>
      <c r="C290" s="448" t="s">
        <v>483</v>
      </c>
      <c r="D290" s="457"/>
      <c r="E290" s="457"/>
      <c r="F290" s="457"/>
      <c r="G290" s="457"/>
      <c r="H290" s="457"/>
      <c r="I290" s="457"/>
      <c r="J290" s="457"/>
      <c r="K290" s="457"/>
      <c r="L290" s="457"/>
      <c r="M290" s="457"/>
      <c r="N290" s="457"/>
      <c r="O290" s="457"/>
      <c r="P290" s="457"/>
      <c r="Q290" s="457"/>
      <c r="R290" s="457"/>
    </row>
    <row r="291" spans="2:18" x14ac:dyDescent="0.3">
      <c r="B291" s="101">
        <f t="shared" si="165"/>
        <v>1.7000000000000006</v>
      </c>
      <c r="C291" s="448" t="s">
        <v>32</v>
      </c>
      <c r="D291" s="457"/>
      <c r="E291" s="457" t="e">
        <f>E292/E290</f>
        <v>#DIV/0!</v>
      </c>
      <c r="F291" s="457"/>
      <c r="G291" s="457"/>
      <c r="H291" s="457" t="e">
        <f>I292/H290</f>
        <v>#DIV/0!</v>
      </c>
      <c r="I291" s="457"/>
      <c r="J291" s="457"/>
      <c r="K291" s="457" t="e">
        <f>K292/K290</f>
        <v>#DIV/0!</v>
      </c>
      <c r="L291" s="457"/>
      <c r="M291" s="457"/>
      <c r="N291" s="457"/>
      <c r="O291" s="457"/>
      <c r="P291" s="457"/>
      <c r="Q291" s="457"/>
      <c r="R291" s="457"/>
    </row>
    <row r="292" spans="2:18" x14ac:dyDescent="0.3">
      <c r="B292" s="101">
        <f t="shared" si="165"/>
        <v>1.8000000000000007</v>
      </c>
      <c r="C292" s="448" t="s">
        <v>33</v>
      </c>
      <c r="D292" s="457"/>
      <c r="E292" s="457"/>
      <c r="F292" s="457"/>
      <c r="G292" s="457"/>
      <c r="H292" s="457"/>
      <c r="I292" s="457"/>
      <c r="J292" s="457"/>
      <c r="K292" s="457"/>
      <c r="L292" s="457"/>
      <c r="M292" s="457"/>
      <c r="N292" s="457"/>
      <c r="O292" s="457"/>
      <c r="P292" s="457"/>
      <c r="Q292" s="457"/>
      <c r="R292" s="457"/>
    </row>
    <row r="293" spans="2:18" x14ac:dyDescent="0.3">
      <c r="B293" s="101"/>
      <c r="C293" s="448"/>
      <c r="D293" s="457"/>
      <c r="E293" s="457"/>
      <c r="F293" s="457"/>
      <c r="G293" s="457"/>
      <c r="H293" s="457"/>
      <c r="I293" s="457"/>
      <c r="J293" s="457"/>
      <c r="K293" s="457"/>
      <c r="L293" s="457"/>
      <c r="M293" s="457"/>
      <c r="N293" s="457"/>
      <c r="O293" s="457"/>
      <c r="P293" s="457"/>
      <c r="Q293" s="457"/>
      <c r="R293" s="457"/>
    </row>
    <row r="294" spans="2:18" x14ac:dyDescent="0.3">
      <c r="B294" s="101">
        <v>2</v>
      </c>
      <c r="C294" s="448" t="s">
        <v>426</v>
      </c>
      <c r="D294" s="457"/>
      <c r="E294" s="457"/>
      <c r="F294" s="457"/>
      <c r="G294" s="457"/>
      <c r="H294" s="457"/>
      <c r="I294" s="457"/>
      <c r="J294" s="457"/>
      <c r="K294" s="457"/>
      <c r="L294" s="457"/>
      <c r="M294" s="457"/>
      <c r="N294" s="457"/>
      <c r="O294" s="457"/>
      <c r="P294" s="457"/>
      <c r="Q294" s="457"/>
      <c r="R294" s="457"/>
    </row>
    <row r="295" spans="2:18" x14ac:dyDescent="0.3">
      <c r="B295" s="101">
        <f t="shared" ref="B295:B302" si="166">B294+0.1</f>
        <v>2.1</v>
      </c>
      <c r="C295" s="448" t="s">
        <v>29</v>
      </c>
      <c r="D295" s="457"/>
      <c r="E295" s="457"/>
      <c r="F295" s="457"/>
      <c r="G295" s="457"/>
      <c r="H295" s="457"/>
      <c r="I295" s="457"/>
      <c r="J295" s="457"/>
      <c r="K295" s="457"/>
      <c r="L295" s="457"/>
      <c r="M295" s="457"/>
      <c r="N295" s="457"/>
      <c r="O295" s="457"/>
      <c r="P295" s="457"/>
      <c r="Q295" s="457"/>
      <c r="R295" s="457"/>
    </row>
    <row r="296" spans="2:18" x14ac:dyDescent="0.3">
      <c r="B296" s="101">
        <f t="shared" si="166"/>
        <v>2.2000000000000002</v>
      </c>
      <c r="C296" s="448" t="s">
        <v>405</v>
      </c>
      <c r="D296" s="457"/>
      <c r="E296" s="457"/>
      <c r="F296" s="457"/>
      <c r="G296" s="457"/>
      <c r="H296" s="457"/>
      <c r="I296" s="457"/>
      <c r="J296" s="457"/>
      <c r="K296" s="457"/>
      <c r="L296" s="457"/>
      <c r="M296" s="457"/>
      <c r="N296" s="457"/>
      <c r="O296" s="457"/>
      <c r="P296" s="457"/>
      <c r="Q296" s="457"/>
      <c r="R296" s="457"/>
    </row>
    <row r="297" spans="2:18" x14ac:dyDescent="0.3">
      <c r="B297" s="101">
        <f t="shared" si="166"/>
        <v>2.3000000000000003</v>
      </c>
      <c r="C297" s="448" t="s">
        <v>345</v>
      </c>
      <c r="D297" s="457"/>
      <c r="E297" s="457"/>
      <c r="F297" s="457"/>
      <c r="G297" s="457"/>
      <c r="H297" s="457"/>
      <c r="I297" s="457"/>
      <c r="J297" s="457"/>
      <c r="K297" s="457"/>
      <c r="L297" s="457"/>
      <c r="M297" s="457"/>
      <c r="N297" s="457"/>
      <c r="O297" s="457"/>
      <c r="P297" s="457"/>
      <c r="Q297" s="457"/>
      <c r="R297" s="457"/>
    </row>
    <row r="298" spans="2:18" x14ac:dyDescent="0.3">
      <c r="B298" s="101">
        <f t="shared" si="166"/>
        <v>2.4000000000000004</v>
      </c>
      <c r="C298" s="448" t="s">
        <v>30</v>
      </c>
      <c r="D298" s="457"/>
      <c r="E298" s="457"/>
      <c r="F298" s="457"/>
      <c r="G298" s="457"/>
      <c r="H298" s="457"/>
      <c r="I298" s="457"/>
      <c r="J298" s="457"/>
      <c r="K298" s="457"/>
      <c r="L298" s="457"/>
      <c r="M298" s="457"/>
      <c r="N298" s="457"/>
      <c r="O298" s="457"/>
      <c r="P298" s="457"/>
      <c r="Q298" s="457"/>
      <c r="R298" s="457"/>
    </row>
    <row r="299" spans="2:18" x14ac:dyDescent="0.3">
      <c r="B299" s="101">
        <f t="shared" si="166"/>
        <v>2.5000000000000004</v>
      </c>
      <c r="C299" s="448" t="s">
        <v>31</v>
      </c>
      <c r="D299" s="457"/>
      <c r="E299" s="457">
        <f>+E295-E296+E297-E298</f>
        <v>0</v>
      </c>
      <c r="F299" s="457"/>
      <c r="G299" s="457"/>
      <c r="H299" s="457">
        <f>+I295-I296+I297-I298</f>
        <v>0</v>
      </c>
      <c r="I299" s="457"/>
      <c r="J299" s="457"/>
      <c r="K299" s="457">
        <f>+K295-K296+K297-K298</f>
        <v>0</v>
      </c>
      <c r="L299" s="457"/>
      <c r="M299" s="457"/>
      <c r="N299" s="457"/>
      <c r="O299" s="457"/>
      <c r="P299" s="457"/>
      <c r="Q299" s="457"/>
      <c r="R299" s="457"/>
    </row>
    <row r="300" spans="2:18" x14ac:dyDescent="0.3">
      <c r="B300" s="101">
        <f t="shared" si="166"/>
        <v>2.6000000000000005</v>
      </c>
      <c r="C300" s="448" t="s">
        <v>483</v>
      </c>
      <c r="D300" s="457"/>
      <c r="E300" s="457"/>
      <c r="F300" s="457"/>
      <c r="G300" s="457"/>
      <c r="H300" s="457"/>
      <c r="I300" s="457"/>
      <c r="J300" s="457"/>
      <c r="K300" s="457"/>
      <c r="L300" s="457"/>
      <c r="M300" s="457"/>
      <c r="N300" s="457"/>
      <c r="O300" s="457"/>
      <c r="P300" s="457"/>
      <c r="Q300" s="457"/>
      <c r="R300" s="457"/>
    </row>
    <row r="301" spans="2:18" x14ac:dyDescent="0.3">
      <c r="B301" s="101">
        <f t="shared" si="166"/>
        <v>2.7000000000000006</v>
      </c>
      <c r="C301" s="448" t="s">
        <v>32</v>
      </c>
      <c r="D301" s="457"/>
      <c r="E301" s="457" t="e">
        <f>E302/E300</f>
        <v>#DIV/0!</v>
      </c>
      <c r="F301" s="457"/>
      <c r="G301" s="457"/>
      <c r="H301" s="457" t="e">
        <f>I302/H300</f>
        <v>#DIV/0!</v>
      </c>
      <c r="I301" s="457"/>
      <c r="J301" s="457"/>
      <c r="K301" s="457" t="e">
        <f>K302/K300</f>
        <v>#DIV/0!</v>
      </c>
      <c r="L301" s="457"/>
      <c r="M301" s="457"/>
      <c r="N301" s="457"/>
      <c r="O301" s="457"/>
      <c r="P301" s="457"/>
      <c r="Q301" s="457"/>
      <c r="R301" s="457"/>
    </row>
    <row r="302" spans="2:18" x14ac:dyDescent="0.3">
      <c r="B302" s="101">
        <f t="shared" si="166"/>
        <v>2.8000000000000007</v>
      </c>
      <c r="C302" s="448" t="s">
        <v>33</v>
      </c>
      <c r="D302" s="457"/>
      <c r="E302" s="457"/>
      <c r="F302" s="457"/>
      <c r="G302" s="457"/>
      <c r="H302" s="457"/>
      <c r="I302" s="457"/>
      <c r="J302" s="457"/>
      <c r="K302" s="457"/>
      <c r="L302" s="457"/>
      <c r="M302" s="457"/>
      <c r="N302" s="457"/>
      <c r="O302" s="457"/>
      <c r="P302" s="457"/>
      <c r="Q302" s="457"/>
      <c r="R302" s="457"/>
    </row>
    <row r="303" spans="2:18" x14ac:dyDescent="0.3">
      <c r="B303" s="101"/>
      <c r="C303" s="448"/>
      <c r="D303" s="457"/>
      <c r="E303" s="457"/>
      <c r="F303" s="457"/>
      <c r="G303" s="457"/>
      <c r="H303" s="457"/>
      <c r="I303" s="457"/>
      <c r="J303" s="457"/>
      <c r="K303" s="457"/>
      <c r="L303" s="457"/>
      <c r="M303" s="457"/>
      <c r="N303" s="457"/>
      <c r="O303" s="457"/>
      <c r="P303" s="457"/>
      <c r="Q303" s="457"/>
      <c r="R303" s="457"/>
    </row>
    <row r="304" spans="2:18" x14ac:dyDescent="0.3">
      <c r="B304" s="101">
        <v>3</v>
      </c>
      <c r="C304" s="448" t="s">
        <v>501</v>
      </c>
      <c r="D304" s="457"/>
      <c r="E304" s="457"/>
      <c r="F304" s="457"/>
      <c r="G304" s="457"/>
      <c r="H304" s="457"/>
      <c r="I304" s="457"/>
      <c r="J304" s="457"/>
      <c r="K304" s="457"/>
      <c r="L304" s="457"/>
      <c r="M304" s="457"/>
      <c r="N304" s="457"/>
      <c r="O304" s="457"/>
      <c r="P304" s="457"/>
      <c r="Q304" s="457"/>
      <c r="R304" s="457"/>
    </row>
    <row r="305" spans="2:18" x14ac:dyDescent="0.3">
      <c r="B305" s="101"/>
      <c r="C305" s="448" t="s">
        <v>24</v>
      </c>
      <c r="D305" s="457"/>
      <c r="E305" s="457"/>
      <c r="F305" s="457"/>
      <c r="G305" s="457"/>
      <c r="H305" s="457"/>
      <c r="I305" s="457"/>
      <c r="J305" s="457"/>
      <c r="K305" s="457"/>
      <c r="L305" s="457"/>
      <c r="M305" s="457"/>
      <c r="N305" s="457"/>
      <c r="O305" s="457"/>
      <c r="P305" s="457"/>
      <c r="Q305" s="457"/>
      <c r="R305" s="457"/>
    </row>
    <row r="306" spans="2:18" x14ac:dyDescent="0.3">
      <c r="B306" s="101"/>
      <c r="C306" s="448" t="s">
        <v>24</v>
      </c>
      <c r="D306" s="457"/>
      <c r="E306" s="457"/>
      <c r="F306" s="457"/>
      <c r="G306" s="457"/>
      <c r="H306" s="457"/>
      <c r="I306" s="457"/>
      <c r="J306" s="457"/>
      <c r="K306" s="457"/>
      <c r="L306" s="457"/>
      <c r="M306" s="457"/>
      <c r="N306" s="457"/>
      <c r="O306" s="457"/>
      <c r="P306" s="457"/>
      <c r="Q306" s="457"/>
      <c r="R306" s="457"/>
    </row>
    <row r="307" spans="2:18" x14ac:dyDescent="0.3">
      <c r="B307" s="101"/>
      <c r="C307" s="448" t="s">
        <v>24</v>
      </c>
      <c r="D307" s="457"/>
      <c r="E307" s="457"/>
      <c r="F307" s="457"/>
      <c r="G307" s="457"/>
      <c r="H307" s="457"/>
      <c r="I307" s="457"/>
      <c r="J307" s="457"/>
      <c r="K307" s="457"/>
      <c r="L307" s="457"/>
      <c r="M307" s="457"/>
      <c r="N307" s="457"/>
      <c r="O307" s="457"/>
      <c r="P307" s="457"/>
      <c r="Q307" s="457"/>
      <c r="R307" s="457"/>
    </row>
    <row r="308" spans="2:18" x14ac:dyDescent="0.3">
      <c r="B308" s="101"/>
      <c r="C308" s="448"/>
      <c r="D308" s="457"/>
      <c r="E308" s="457"/>
      <c r="F308" s="457"/>
      <c r="G308" s="457"/>
      <c r="H308" s="457"/>
      <c r="I308" s="457"/>
      <c r="J308" s="457"/>
      <c r="K308" s="457"/>
      <c r="L308" s="457"/>
      <c r="M308" s="457"/>
      <c r="N308" s="457"/>
      <c r="O308" s="457"/>
      <c r="P308" s="457"/>
      <c r="Q308" s="457"/>
      <c r="R308" s="457"/>
    </row>
    <row r="309" spans="2:18" x14ac:dyDescent="0.3">
      <c r="B309" s="101">
        <v>10</v>
      </c>
      <c r="C309" s="448" t="s">
        <v>271</v>
      </c>
      <c r="D309" s="457"/>
      <c r="E309" s="457"/>
      <c r="F309" s="457"/>
      <c r="G309" s="457"/>
      <c r="H309" s="457"/>
      <c r="I309" s="457"/>
      <c r="J309" s="457"/>
      <c r="K309" s="457"/>
      <c r="L309" s="457"/>
      <c r="M309" s="457"/>
      <c r="N309" s="457"/>
      <c r="O309" s="457"/>
      <c r="P309" s="457"/>
      <c r="Q309" s="457"/>
      <c r="R309" s="457"/>
    </row>
    <row r="310" spans="2:18" x14ac:dyDescent="0.3">
      <c r="B310" s="101">
        <f t="shared" ref="B310:B317" si="167">B309+0.1</f>
        <v>10.1</v>
      </c>
      <c r="C310" s="448" t="s">
        <v>29</v>
      </c>
      <c r="D310" s="457"/>
      <c r="E310" s="457"/>
      <c r="F310" s="457"/>
      <c r="G310" s="457"/>
      <c r="H310" s="457"/>
      <c r="I310" s="457"/>
      <c r="J310" s="457"/>
      <c r="K310" s="457"/>
      <c r="L310" s="457"/>
      <c r="M310" s="457"/>
      <c r="N310" s="457"/>
      <c r="O310" s="457"/>
      <c r="P310" s="457"/>
      <c r="Q310" s="457"/>
      <c r="R310" s="457"/>
    </row>
    <row r="311" spans="2:18" x14ac:dyDescent="0.3">
      <c r="B311" s="101">
        <f t="shared" si="167"/>
        <v>10.199999999999999</v>
      </c>
      <c r="C311" s="448" t="s">
        <v>405</v>
      </c>
      <c r="D311" s="457"/>
      <c r="E311" s="457"/>
      <c r="F311" s="457"/>
      <c r="G311" s="457"/>
      <c r="H311" s="457"/>
      <c r="I311" s="457"/>
      <c r="J311" s="457"/>
      <c r="K311" s="457"/>
      <c r="L311" s="457"/>
      <c r="M311" s="457"/>
      <c r="N311" s="457"/>
      <c r="O311" s="457"/>
      <c r="P311" s="457"/>
      <c r="Q311" s="457"/>
      <c r="R311" s="457"/>
    </row>
    <row r="312" spans="2:18" x14ac:dyDescent="0.3">
      <c r="B312" s="101">
        <f t="shared" si="167"/>
        <v>10.299999999999999</v>
      </c>
      <c r="C312" s="448" t="s">
        <v>345</v>
      </c>
      <c r="D312" s="457"/>
      <c r="E312" s="457"/>
      <c r="F312" s="457"/>
      <c r="G312" s="457"/>
      <c r="H312" s="457"/>
      <c r="I312" s="457"/>
      <c r="J312" s="457"/>
      <c r="K312" s="457"/>
      <c r="L312" s="457"/>
      <c r="M312" s="457"/>
      <c r="N312" s="457"/>
      <c r="O312" s="457"/>
      <c r="P312" s="457"/>
      <c r="Q312" s="457"/>
      <c r="R312" s="457"/>
    </row>
    <row r="313" spans="2:18" x14ac:dyDescent="0.3">
      <c r="B313" s="101">
        <f t="shared" si="167"/>
        <v>10.399999999999999</v>
      </c>
      <c r="C313" s="448" t="s">
        <v>30</v>
      </c>
      <c r="D313" s="457"/>
      <c r="E313" s="457"/>
      <c r="F313" s="457"/>
      <c r="G313" s="457"/>
      <c r="H313" s="457"/>
      <c r="I313" s="457"/>
      <c r="J313" s="457"/>
      <c r="K313" s="457"/>
      <c r="L313" s="457"/>
      <c r="M313" s="457"/>
      <c r="N313" s="457"/>
      <c r="O313" s="457"/>
      <c r="P313" s="457"/>
      <c r="Q313" s="457"/>
      <c r="R313" s="457"/>
    </row>
    <row r="314" spans="2:18" x14ac:dyDescent="0.3">
      <c r="B314" s="101">
        <f t="shared" si="167"/>
        <v>10.499999999999998</v>
      </c>
      <c r="C314" s="448" t="s">
        <v>31</v>
      </c>
      <c r="D314" s="457"/>
      <c r="E314" s="457"/>
      <c r="F314" s="457"/>
      <c r="G314" s="457"/>
      <c r="H314" s="457"/>
      <c r="I314" s="457"/>
      <c r="J314" s="457"/>
      <c r="K314" s="457"/>
      <c r="L314" s="457"/>
      <c r="M314" s="457"/>
      <c r="N314" s="457"/>
      <c r="O314" s="457"/>
      <c r="P314" s="457"/>
      <c r="Q314" s="457"/>
      <c r="R314" s="457"/>
    </row>
    <row r="315" spans="2:18" x14ac:dyDescent="0.3">
      <c r="B315" s="101">
        <f t="shared" si="167"/>
        <v>10.599999999999998</v>
      </c>
      <c r="C315" s="448" t="s">
        <v>483</v>
      </c>
      <c r="D315" s="457"/>
      <c r="E315" s="457"/>
      <c r="F315" s="457"/>
      <c r="G315" s="457"/>
      <c r="H315" s="457"/>
      <c r="I315" s="457"/>
      <c r="J315" s="457"/>
      <c r="K315" s="457"/>
      <c r="L315" s="457"/>
      <c r="M315" s="457"/>
      <c r="N315" s="457"/>
      <c r="O315" s="457"/>
      <c r="P315" s="457"/>
      <c r="Q315" s="457"/>
      <c r="R315" s="457"/>
    </row>
    <row r="316" spans="2:18" x14ac:dyDescent="0.3">
      <c r="B316" s="101">
        <f t="shared" si="167"/>
        <v>10.699999999999998</v>
      </c>
      <c r="C316" s="448" t="s">
        <v>32</v>
      </c>
      <c r="D316" s="457"/>
      <c r="E316" s="457"/>
      <c r="F316" s="457"/>
      <c r="G316" s="457"/>
      <c r="H316" s="457"/>
      <c r="I316" s="457"/>
      <c r="J316" s="457"/>
      <c r="K316" s="457"/>
      <c r="L316" s="457"/>
      <c r="M316" s="457"/>
      <c r="N316" s="457"/>
      <c r="O316" s="457"/>
      <c r="P316" s="457"/>
      <c r="Q316" s="457"/>
      <c r="R316" s="457"/>
    </row>
    <row r="317" spans="2:18" x14ac:dyDescent="0.3">
      <c r="B317" s="101">
        <f t="shared" si="167"/>
        <v>10.799999999999997</v>
      </c>
      <c r="C317" s="448" t="s">
        <v>33</v>
      </c>
      <c r="D317" s="457"/>
      <c r="E317" s="457"/>
      <c r="F317" s="457"/>
      <c r="G317" s="457"/>
      <c r="H317" s="457"/>
      <c r="I317" s="457"/>
      <c r="J317" s="457"/>
      <c r="K317" s="457"/>
      <c r="L317" s="457"/>
      <c r="M317" s="457"/>
      <c r="N317" s="457"/>
      <c r="O317" s="457"/>
      <c r="P317" s="457"/>
      <c r="Q317" s="457"/>
      <c r="R317" s="457"/>
    </row>
    <row r="318" spans="2:18" x14ac:dyDescent="0.3">
      <c r="B318" s="101"/>
      <c r="C318" s="448"/>
      <c r="D318" s="457"/>
      <c r="E318" s="457"/>
      <c r="F318" s="457"/>
      <c r="G318" s="457"/>
      <c r="H318" s="457"/>
      <c r="I318" s="457"/>
      <c r="J318" s="457"/>
      <c r="K318" s="457"/>
      <c r="L318" s="457"/>
      <c r="M318" s="457"/>
      <c r="N318" s="457"/>
      <c r="O318" s="457"/>
      <c r="P318" s="457"/>
      <c r="Q318" s="457"/>
      <c r="R318" s="457"/>
    </row>
    <row r="319" spans="2:18" x14ac:dyDescent="0.3">
      <c r="B319" s="101"/>
      <c r="C319" s="448"/>
      <c r="D319" s="457"/>
      <c r="E319" s="457"/>
      <c r="F319" s="457"/>
      <c r="G319" s="457"/>
      <c r="H319" s="457"/>
      <c r="I319" s="457"/>
      <c r="J319" s="457"/>
      <c r="K319" s="457"/>
      <c r="L319" s="457"/>
      <c r="M319" s="457"/>
      <c r="N319" s="457"/>
      <c r="O319" s="457"/>
      <c r="P319" s="457"/>
      <c r="Q319" s="457"/>
      <c r="R319" s="457"/>
    </row>
    <row r="320" spans="2:18" x14ac:dyDescent="0.3">
      <c r="B320" s="101">
        <v>9</v>
      </c>
      <c r="C320" s="448" t="s">
        <v>34</v>
      </c>
      <c r="D320" s="457"/>
      <c r="E320" s="457"/>
      <c r="F320" s="457"/>
      <c r="G320" s="457"/>
      <c r="H320" s="457"/>
      <c r="I320" s="457"/>
      <c r="J320" s="457"/>
      <c r="K320" s="457"/>
      <c r="L320" s="457"/>
      <c r="M320" s="457"/>
      <c r="N320" s="457"/>
      <c r="O320" s="457"/>
      <c r="P320" s="457"/>
      <c r="Q320" s="457"/>
      <c r="R320" s="457"/>
    </row>
    <row r="321" spans="2:18" x14ac:dyDescent="0.3">
      <c r="B321" s="101">
        <v>10</v>
      </c>
      <c r="C321" s="448" t="s">
        <v>35</v>
      </c>
      <c r="D321" s="457"/>
      <c r="E321" s="457"/>
      <c r="F321" s="457"/>
      <c r="G321" s="457"/>
      <c r="H321" s="457"/>
      <c r="I321" s="457"/>
      <c r="J321" s="457"/>
      <c r="K321" s="457"/>
      <c r="L321" s="457"/>
      <c r="M321" s="457"/>
      <c r="N321" s="457"/>
      <c r="O321" s="457"/>
      <c r="P321" s="457"/>
      <c r="Q321" s="457"/>
      <c r="R321" s="457"/>
    </row>
    <row r="322" spans="2:18" x14ac:dyDescent="0.3">
      <c r="B322" s="101">
        <v>11</v>
      </c>
      <c r="C322" s="448" t="s">
        <v>36</v>
      </c>
      <c r="D322" s="457"/>
      <c r="E322" s="457"/>
      <c r="F322" s="457"/>
      <c r="G322" s="457"/>
      <c r="H322" s="457"/>
      <c r="I322" s="457"/>
      <c r="J322" s="457"/>
      <c r="K322" s="457"/>
      <c r="L322" s="457"/>
      <c r="M322" s="457"/>
      <c r="N322" s="457"/>
      <c r="O322" s="457"/>
      <c r="P322" s="457"/>
      <c r="Q322" s="457"/>
      <c r="R322" s="457"/>
    </row>
    <row r="323" spans="2:18" x14ac:dyDescent="0.3">
      <c r="B323" s="101"/>
      <c r="C323" s="448"/>
      <c r="D323" s="457"/>
      <c r="E323" s="457"/>
      <c r="F323" s="457"/>
      <c r="G323" s="457"/>
      <c r="H323" s="457"/>
      <c r="I323" s="457"/>
      <c r="J323" s="457"/>
      <c r="K323" s="457"/>
      <c r="L323" s="457"/>
      <c r="M323" s="457"/>
      <c r="N323" s="457"/>
      <c r="O323" s="457"/>
      <c r="P323" s="457"/>
      <c r="Q323" s="457"/>
      <c r="R323" s="457"/>
    </row>
    <row r="324" spans="2:18" x14ac:dyDescent="0.25">
      <c r="C324" s="460"/>
      <c r="D324" s="460"/>
      <c r="E324" s="460"/>
      <c r="F324" s="460"/>
      <c r="G324" s="460"/>
      <c r="H324" s="460"/>
      <c r="I324" s="460"/>
      <c r="N324" s="13"/>
    </row>
    <row r="325" spans="2:18" x14ac:dyDescent="0.25">
      <c r="C325" s="1427" t="s">
        <v>740</v>
      </c>
      <c r="D325" s="1427"/>
      <c r="E325" s="1427"/>
      <c r="F325" s="1427"/>
      <c r="G325" s="1427"/>
      <c r="H325" s="460"/>
      <c r="I325" s="460"/>
      <c r="N325" s="13"/>
    </row>
    <row r="326" spans="2:18" x14ac:dyDescent="0.25">
      <c r="C326" s="460" t="s">
        <v>502</v>
      </c>
      <c r="D326" s="460"/>
      <c r="E326" s="460"/>
      <c r="F326" s="460"/>
      <c r="G326" s="460"/>
      <c r="H326" s="460"/>
      <c r="I326" s="460"/>
      <c r="N326" s="13"/>
    </row>
  </sheetData>
  <mergeCells count="24">
    <mergeCell ref="B10:B11"/>
    <mergeCell ref="C10:C11"/>
    <mergeCell ref="B29:B30"/>
    <mergeCell ref="C29:C30"/>
    <mergeCell ref="D10:F10"/>
    <mergeCell ref="D29:F29"/>
    <mergeCell ref="R28:R30"/>
    <mergeCell ref="R10:R12"/>
    <mergeCell ref="G29:I29"/>
    <mergeCell ref="G10:I10"/>
    <mergeCell ref="J29:L29"/>
    <mergeCell ref="J10:L10"/>
    <mergeCell ref="C325:G325"/>
    <mergeCell ref="J136:L136"/>
    <mergeCell ref="J280:L280"/>
    <mergeCell ref="R280:R282"/>
    <mergeCell ref="B280:B282"/>
    <mergeCell ref="C280:C282"/>
    <mergeCell ref="D280:F280"/>
    <mergeCell ref="G280:I280"/>
    <mergeCell ref="B136:B137"/>
    <mergeCell ref="C136:C137"/>
    <mergeCell ref="D136:F136"/>
    <mergeCell ref="G136:I136"/>
  </mergeCells>
  <pageMargins left="1.02" right="0.25" top="1" bottom="1" header="0.25" footer="0.25"/>
  <pageSetup paperSize="9" scale="33" fitToHeight="0" orientation="landscape" r:id="rId1"/>
  <headerFooter alignWithMargins="0">
    <oddHeader>&amp;F</oddHeader>
  </headerFooter>
  <rowBreaks count="1" manualBreakCount="1">
    <brk id="26" min="1" max="1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S65"/>
  <sheetViews>
    <sheetView showGridLines="0" view="pageBreakPreview" zoomScale="60" zoomScaleNormal="75" workbookViewId="0">
      <selection activeCell="C48" sqref="C48:M49"/>
    </sheetView>
  </sheetViews>
  <sheetFormatPr defaultColWidth="9.36328125" defaultRowHeight="14" x14ac:dyDescent="0.25"/>
  <cols>
    <col min="1" max="1" width="6.36328125" style="13" customWidth="1"/>
    <col min="2" max="2" width="8.36328125" style="13" customWidth="1"/>
    <col min="3" max="3" width="64" style="13" customWidth="1"/>
    <col min="4" max="7" width="19.36328125" style="13" customWidth="1"/>
    <col min="8" max="8" width="21.6328125" style="13" customWidth="1"/>
    <col min="9" max="10" width="20.6328125" style="13" customWidth="1"/>
    <col min="11" max="11" width="20.6328125" style="362" customWidth="1"/>
    <col min="12" max="20" width="16.6328125" style="13" customWidth="1"/>
    <col min="21" max="16384" width="9.36328125" style="13"/>
  </cols>
  <sheetData>
    <row r="2" spans="2:19" x14ac:dyDescent="0.25">
      <c r="B2" s="1249" t="str">
        <f>Index!B2</f>
        <v xml:space="preserve">      Maharashtra State Power Generation Company Ltd.</v>
      </c>
      <c r="C2" s="1249"/>
      <c r="D2" s="1249"/>
      <c r="E2" s="1249"/>
      <c r="F2" s="1249"/>
      <c r="G2" s="1249"/>
      <c r="H2" s="1249"/>
      <c r="I2" s="1249"/>
      <c r="J2" s="1249"/>
      <c r="K2" s="1249"/>
      <c r="L2" s="1249"/>
      <c r="M2" s="1249"/>
    </row>
    <row r="5" spans="2:19" ht="51" customHeight="1" x14ac:dyDescent="0.25">
      <c r="B5" s="1433" t="s">
        <v>741</v>
      </c>
      <c r="C5" s="1433"/>
      <c r="D5" s="1433"/>
      <c r="E5" s="1433"/>
      <c r="F5" s="1433"/>
      <c r="G5" s="1433"/>
      <c r="H5" s="1433"/>
      <c r="I5" s="1433"/>
      <c r="J5" s="1433"/>
      <c r="K5" s="1433"/>
      <c r="L5" s="1433"/>
      <c r="M5" s="1433"/>
    </row>
    <row r="7" spans="2:19" x14ac:dyDescent="0.25">
      <c r="L7" s="22" t="s">
        <v>10</v>
      </c>
    </row>
    <row r="8" spans="2:19" ht="15" customHeight="1" x14ac:dyDescent="0.25">
      <c r="B8" s="1252" t="s">
        <v>346</v>
      </c>
      <c r="C8" s="1252" t="s">
        <v>37</v>
      </c>
      <c r="D8" s="1358" t="s">
        <v>519</v>
      </c>
      <c r="E8" s="1359"/>
      <c r="F8" s="1360"/>
      <c r="G8" s="1358" t="s">
        <v>520</v>
      </c>
      <c r="H8" s="1359"/>
      <c r="I8" s="1360"/>
      <c r="J8" s="1358" t="s">
        <v>521</v>
      </c>
      <c r="K8" s="1359"/>
      <c r="L8" s="1360"/>
    </row>
    <row r="9" spans="2:19" ht="28" x14ac:dyDescent="0.25">
      <c r="B9" s="1253"/>
      <c r="C9" s="1253"/>
      <c r="D9" s="346" t="s">
        <v>976</v>
      </c>
      <c r="E9" s="336" t="s">
        <v>79</v>
      </c>
      <c r="F9" s="336" t="s">
        <v>459</v>
      </c>
      <c r="G9" s="346" t="s">
        <v>976</v>
      </c>
      <c r="H9" s="336" t="s">
        <v>838</v>
      </c>
      <c r="I9" s="336" t="s">
        <v>459</v>
      </c>
      <c r="J9" s="336" t="s">
        <v>976</v>
      </c>
      <c r="K9" s="363" t="s">
        <v>80</v>
      </c>
      <c r="L9" s="336" t="s">
        <v>460</v>
      </c>
    </row>
    <row r="10" spans="2:19" x14ac:dyDescent="0.25">
      <c r="B10" s="1336"/>
      <c r="C10" s="1336"/>
      <c r="D10" s="336" t="s">
        <v>81</v>
      </c>
      <c r="E10" s="336" t="s">
        <v>82</v>
      </c>
      <c r="F10" s="336" t="s">
        <v>692</v>
      </c>
      <c r="G10" s="336" t="s">
        <v>397</v>
      </c>
      <c r="H10" s="336" t="s">
        <v>414</v>
      </c>
      <c r="I10" s="336" t="s">
        <v>465</v>
      </c>
      <c r="J10" s="336" t="s">
        <v>415</v>
      </c>
      <c r="K10" s="363" t="s">
        <v>416</v>
      </c>
      <c r="L10" s="336" t="s">
        <v>742</v>
      </c>
    </row>
    <row r="11" spans="2:19" x14ac:dyDescent="0.25">
      <c r="B11" s="105">
        <v>1</v>
      </c>
      <c r="C11" s="104" t="s">
        <v>615</v>
      </c>
      <c r="D11" s="366">
        <v>0.50856169847805455</v>
      </c>
      <c r="E11" s="366">
        <v>0.50856169847805455</v>
      </c>
      <c r="F11" s="353">
        <f>E11-D11</f>
        <v>0</v>
      </c>
      <c r="G11" s="353">
        <f>D15</f>
        <v>1.0815616984780547</v>
      </c>
      <c r="H11" s="353">
        <f>E15</f>
        <v>0.50856169847805455</v>
      </c>
      <c r="I11" s="353">
        <f>H11-G11</f>
        <v>-0.57300000000000018</v>
      </c>
      <c r="J11" s="353">
        <f>G15</f>
        <v>1.0815616984780547</v>
      </c>
      <c r="K11" s="353">
        <f>H15</f>
        <v>0.56131309847805455</v>
      </c>
      <c r="L11" s="353">
        <f>K11-J11</f>
        <v>-0.52024860000000017</v>
      </c>
      <c r="S11" s="374"/>
    </row>
    <row r="12" spans="2:19" x14ac:dyDescent="0.25">
      <c r="B12" s="105">
        <f>B11+1</f>
        <v>2</v>
      </c>
      <c r="C12" s="104" t="s">
        <v>560</v>
      </c>
      <c r="D12" s="23"/>
      <c r="E12" s="353"/>
      <c r="F12" s="353">
        <f t="shared" ref="F12:F15" si="0">E12-D12</f>
        <v>0</v>
      </c>
      <c r="G12" s="353"/>
      <c r="H12" s="353"/>
      <c r="I12" s="353">
        <f t="shared" ref="I12:I15" si="1">H12-G12</f>
        <v>0</v>
      </c>
      <c r="J12" s="353"/>
      <c r="K12" s="366"/>
      <c r="L12" s="353">
        <f t="shared" ref="L12:L15" si="2">K12-J12</f>
        <v>0</v>
      </c>
      <c r="S12" s="374"/>
    </row>
    <row r="13" spans="2:19" x14ac:dyDescent="0.25">
      <c r="B13" s="105">
        <f t="shared" ref="B13:B22" si="3">B12+1</f>
        <v>3</v>
      </c>
      <c r="C13" s="104" t="s">
        <v>616</v>
      </c>
      <c r="D13" s="355">
        <f>'F4'!D14*30%</f>
        <v>0.57300000000000006</v>
      </c>
      <c r="E13" s="353">
        <f>'F4'!E14*30%</f>
        <v>0</v>
      </c>
      <c r="F13" s="353">
        <f t="shared" si="0"/>
        <v>-0.57300000000000006</v>
      </c>
      <c r="G13" s="353">
        <f>'F4'!G14*30%</f>
        <v>0</v>
      </c>
      <c r="H13" s="353">
        <f>'F4'!H14*30%</f>
        <v>5.2751399999999997E-2</v>
      </c>
      <c r="I13" s="353">
        <f>H13-G13</f>
        <v>5.2751399999999997E-2</v>
      </c>
      <c r="J13" s="366">
        <f>'F4'!J14*30%</f>
        <v>0</v>
      </c>
      <c r="K13" s="366">
        <f>'F4'!M14*30%</f>
        <v>0.39364799999999994</v>
      </c>
      <c r="L13" s="353">
        <f t="shared" si="2"/>
        <v>0.39364799999999994</v>
      </c>
      <c r="S13" s="374"/>
    </row>
    <row r="14" spans="2:19" x14ac:dyDescent="0.3">
      <c r="B14" s="287">
        <f t="shared" si="3"/>
        <v>4</v>
      </c>
      <c r="C14" s="28" t="s">
        <v>38</v>
      </c>
      <c r="D14" s="23"/>
      <c r="E14" s="615">
        <f>'F5'!F31*E11/'F5'!D31</f>
        <v>0</v>
      </c>
      <c r="F14" s="366">
        <f t="shared" si="0"/>
        <v>0</v>
      </c>
      <c r="G14" s="366"/>
      <c r="H14" s="615">
        <f>'F5'!K31*H11/'F5'!I31</f>
        <v>0</v>
      </c>
      <c r="I14" s="366">
        <f t="shared" si="1"/>
        <v>0</v>
      </c>
      <c r="J14" s="366"/>
      <c r="K14" s="615">
        <f>'F5'!K57*K11/'F5'!I57</f>
        <v>0</v>
      </c>
      <c r="L14" s="353">
        <f t="shared" si="2"/>
        <v>0</v>
      </c>
      <c r="S14" s="374"/>
    </row>
    <row r="15" spans="2:19" x14ac:dyDescent="0.25">
      <c r="B15" s="105">
        <f t="shared" si="3"/>
        <v>5</v>
      </c>
      <c r="C15" s="104" t="s">
        <v>39</v>
      </c>
      <c r="D15" s="353">
        <f>D11+D13-D14</f>
        <v>1.0815616984780547</v>
      </c>
      <c r="E15" s="353">
        <f>E11+E13-E14</f>
        <v>0.50856169847805455</v>
      </c>
      <c r="F15" s="353">
        <f t="shared" si="0"/>
        <v>-0.57300000000000018</v>
      </c>
      <c r="G15" s="353">
        <f>G11+G13-G14</f>
        <v>1.0815616984780547</v>
      </c>
      <c r="H15" s="353">
        <f>H11+H13-H14</f>
        <v>0.56131309847805455</v>
      </c>
      <c r="I15" s="353">
        <f t="shared" si="1"/>
        <v>-0.52024860000000017</v>
      </c>
      <c r="J15" s="353">
        <f>J11+J13-J14</f>
        <v>1.0815616984780547</v>
      </c>
      <c r="K15" s="353">
        <f>K11+K13-K14</f>
        <v>0.95496109847805455</v>
      </c>
      <c r="L15" s="353">
        <f t="shared" si="2"/>
        <v>-0.12660060000000017</v>
      </c>
      <c r="S15" s="374"/>
    </row>
    <row r="16" spans="2:19" x14ac:dyDescent="0.25">
      <c r="B16" s="105"/>
      <c r="C16" s="104"/>
      <c r="D16" s="23"/>
      <c r="E16" s="23"/>
      <c r="F16" s="353"/>
      <c r="G16" s="23"/>
      <c r="H16" s="23"/>
      <c r="I16" s="353"/>
      <c r="J16" s="353"/>
      <c r="K16" s="366"/>
      <c r="L16" s="353"/>
      <c r="S16" s="374"/>
    </row>
    <row r="17" spans="2:19" x14ac:dyDescent="0.25">
      <c r="B17" s="105"/>
      <c r="C17" s="106" t="s">
        <v>410</v>
      </c>
      <c r="D17" s="23"/>
      <c r="E17" s="23"/>
      <c r="F17" s="353"/>
      <c r="G17" s="23"/>
      <c r="H17" s="23"/>
      <c r="I17" s="353"/>
      <c r="J17" s="353"/>
      <c r="K17" s="366"/>
      <c r="L17" s="353"/>
      <c r="S17" s="374"/>
    </row>
    <row r="18" spans="2:19" x14ac:dyDescent="0.25">
      <c r="B18" s="105">
        <v>6</v>
      </c>
      <c r="C18" s="104" t="s">
        <v>563</v>
      </c>
      <c r="D18" s="376">
        <v>0.14000000000000001</v>
      </c>
      <c r="E18" s="376">
        <v>0.14000000000000001</v>
      </c>
      <c r="F18" s="377"/>
      <c r="G18" s="376">
        <v>0.14000000000000001</v>
      </c>
      <c r="H18" s="376">
        <v>0.14000000000000001</v>
      </c>
      <c r="I18" s="377"/>
      <c r="J18" s="376">
        <v>0.14000000000000001</v>
      </c>
      <c r="K18" s="376">
        <v>0.14000000000000001</v>
      </c>
      <c r="L18" s="377"/>
      <c r="S18" s="374"/>
    </row>
    <row r="19" spans="2:19" x14ac:dyDescent="0.25">
      <c r="B19" s="105">
        <v>7</v>
      </c>
      <c r="C19" s="104" t="s">
        <v>597</v>
      </c>
      <c r="D19" s="377">
        <v>0.14000000000000001</v>
      </c>
      <c r="E19" s="377">
        <v>0.14000000000000001</v>
      </c>
      <c r="F19" s="377"/>
      <c r="G19" s="377">
        <v>0.14000000000000001</v>
      </c>
      <c r="H19" s="377">
        <v>0.14000000000000001</v>
      </c>
      <c r="I19" s="377"/>
      <c r="J19" s="377">
        <v>0.14000000000000001</v>
      </c>
      <c r="K19" s="377">
        <v>0.14000000000000001</v>
      </c>
      <c r="L19" s="377"/>
      <c r="S19" s="374"/>
    </row>
    <row r="20" spans="2:19" x14ac:dyDescent="0.25">
      <c r="B20" s="105">
        <v>8</v>
      </c>
      <c r="C20" s="104" t="s">
        <v>564</v>
      </c>
      <c r="D20" s="353">
        <f>D11*D19</f>
        <v>7.1198637786927643E-2</v>
      </c>
      <c r="E20" s="353">
        <f>E11*E19</f>
        <v>7.1198637786927643E-2</v>
      </c>
      <c r="F20" s="353">
        <f t="shared" ref="F20:F22" si="4">E20-D20</f>
        <v>0</v>
      </c>
      <c r="G20" s="353">
        <f>G11*G19</f>
        <v>0.15141863778692768</v>
      </c>
      <c r="H20" s="353">
        <f>H11*H19</f>
        <v>7.1198637786927643E-2</v>
      </c>
      <c r="I20" s="353">
        <f t="shared" ref="I20:I22" si="5">H20-G20</f>
        <v>-8.0220000000000041E-2</v>
      </c>
      <c r="J20" s="353">
        <f>J11*J19</f>
        <v>0.15141863778692768</v>
      </c>
      <c r="K20" s="353">
        <f>K11*K19</f>
        <v>7.858383378692764E-2</v>
      </c>
      <c r="L20" s="353">
        <f t="shared" ref="L20:L22" si="6">K20-J20</f>
        <v>-7.2834804000000045E-2</v>
      </c>
      <c r="S20" s="374"/>
    </row>
    <row r="21" spans="2:19" x14ac:dyDescent="0.25">
      <c r="B21" s="105">
        <f t="shared" si="3"/>
        <v>9</v>
      </c>
      <c r="C21" s="104" t="s">
        <v>565</v>
      </c>
      <c r="D21" s="353">
        <f>(D13-D14)*D19/2</f>
        <v>4.0110000000000007E-2</v>
      </c>
      <c r="E21" s="353">
        <f>(E13-E14)*E19/2</f>
        <v>0</v>
      </c>
      <c r="F21" s="353">
        <f t="shared" si="4"/>
        <v>-4.0110000000000007E-2</v>
      </c>
      <c r="G21" s="353">
        <f>(G13-G14)*G19/2</f>
        <v>0</v>
      </c>
      <c r="H21" s="353">
        <f>(H13-H14)*H19/2</f>
        <v>3.6925980000000001E-3</v>
      </c>
      <c r="I21" s="353">
        <f t="shared" si="5"/>
        <v>3.6925980000000001E-3</v>
      </c>
      <c r="J21" s="353">
        <f>(J13-J14)*J19/2</f>
        <v>0</v>
      </c>
      <c r="K21" s="353">
        <f>(K13-K14)*K19/2</f>
        <v>2.7555359999999997E-2</v>
      </c>
      <c r="L21" s="353">
        <f t="shared" si="6"/>
        <v>2.7555359999999997E-2</v>
      </c>
      <c r="S21" s="374"/>
    </row>
    <row r="22" spans="2:19" x14ac:dyDescent="0.25">
      <c r="B22" s="120">
        <f t="shared" si="3"/>
        <v>10</v>
      </c>
      <c r="C22" s="106" t="s">
        <v>411</v>
      </c>
      <c r="D22" s="373">
        <f>SUM(D20:D21)</f>
        <v>0.11130863778692765</v>
      </c>
      <c r="E22" s="373">
        <f>SUM(E20:E21)</f>
        <v>7.1198637786927643E-2</v>
      </c>
      <c r="F22" s="419">
        <f t="shared" si="4"/>
        <v>-4.0110000000000007E-2</v>
      </c>
      <c r="G22" s="373">
        <f>SUM(G20:G21)</f>
        <v>0.15141863778692768</v>
      </c>
      <c r="H22" s="373">
        <f>SUM(H20:H21)</f>
        <v>7.4891235786927648E-2</v>
      </c>
      <c r="I22" s="419">
        <f t="shared" si="5"/>
        <v>-7.6527402000000036E-2</v>
      </c>
      <c r="J22" s="373">
        <f>SUM(J20:J21)</f>
        <v>0.15141863778692768</v>
      </c>
      <c r="K22" s="373">
        <f>SUM(K20:K21)</f>
        <v>0.10613919378692764</v>
      </c>
      <c r="L22" s="419">
        <f t="shared" si="6"/>
        <v>-4.5279444000000044E-2</v>
      </c>
      <c r="S22" s="374"/>
    </row>
    <row r="23" spans="2:19" x14ac:dyDescent="0.25">
      <c r="B23" s="23"/>
      <c r="C23" s="23"/>
      <c r="D23" s="23"/>
      <c r="E23" s="23"/>
      <c r="F23" s="353"/>
      <c r="G23" s="23"/>
      <c r="H23" s="23"/>
      <c r="I23" s="353"/>
      <c r="J23" s="353"/>
      <c r="K23" s="366"/>
      <c r="L23" s="353"/>
      <c r="S23" s="374"/>
    </row>
    <row r="24" spans="2:19" x14ac:dyDescent="0.25">
      <c r="B24" s="105"/>
      <c r="C24" s="106" t="s">
        <v>811</v>
      </c>
      <c r="D24" s="23"/>
      <c r="E24" s="121"/>
      <c r="F24" s="366"/>
      <c r="G24" s="121"/>
      <c r="H24" s="121"/>
      <c r="I24" s="121"/>
      <c r="J24" s="121"/>
      <c r="K24" s="121"/>
      <c r="L24" s="121"/>
    </row>
    <row r="26" spans="2:19" ht="32.25" customHeight="1" x14ac:dyDescent="0.25">
      <c r="C26" s="1436" t="s">
        <v>1483</v>
      </c>
      <c r="D26" s="1436"/>
      <c r="E26" s="1436"/>
      <c r="F26" s="1436"/>
      <c r="G26" s="1436"/>
      <c r="H26" s="1436"/>
      <c r="I26" s="1436"/>
      <c r="J26" s="1436"/>
      <c r="K26" s="1436"/>
      <c r="L26" s="1436"/>
      <c r="M26" s="1436"/>
    </row>
    <row r="27" spans="2:19" x14ac:dyDescent="0.25">
      <c r="C27" s="1437" t="s">
        <v>1484</v>
      </c>
      <c r="D27" s="1437"/>
      <c r="E27" s="1437"/>
      <c r="F27" s="1437"/>
      <c r="G27" s="1437"/>
      <c r="H27" s="1437"/>
      <c r="I27" s="1437"/>
      <c r="J27" s="1437"/>
      <c r="K27" s="1437"/>
      <c r="L27" s="1437"/>
      <c r="M27" s="1437"/>
      <c r="N27" s="1437"/>
      <c r="O27" s="1437"/>
    </row>
    <row r="28" spans="2:19" x14ac:dyDescent="0.25">
      <c r="C28" s="1437" t="s">
        <v>1485</v>
      </c>
      <c r="D28" s="1437"/>
      <c r="E28" s="1437"/>
      <c r="F28" s="1437"/>
      <c r="G28" s="1437"/>
      <c r="H28" s="1437"/>
      <c r="I28" s="1437"/>
      <c r="J28" s="1437"/>
      <c r="K28" s="1437"/>
      <c r="L28" s="1437"/>
      <c r="M28" s="1437"/>
      <c r="N28" s="1437"/>
      <c r="O28" s="1437"/>
    </row>
    <row r="31" spans="2:19" x14ac:dyDescent="0.25">
      <c r="C31" s="348" t="s">
        <v>743</v>
      </c>
    </row>
    <row r="33" spans="2:13" x14ac:dyDescent="0.25">
      <c r="B33" s="1252" t="s">
        <v>343</v>
      </c>
      <c r="C33" s="1255" t="s">
        <v>37</v>
      </c>
      <c r="D33" s="1434" t="s">
        <v>144</v>
      </c>
      <c r="E33" s="333" t="s">
        <v>519</v>
      </c>
      <c r="F33" s="332" t="s">
        <v>520</v>
      </c>
    </row>
    <row r="34" spans="2:13" ht="28" x14ac:dyDescent="0.25">
      <c r="B34" s="1253"/>
      <c r="C34" s="1255"/>
      <c r="D34" s="1435"/>
      <c r="E34" s="332" t="s">
        <v>79</v>
      </c>
      <c r="F34" s="332" t="s">
        <v>79</v>
      </c>
    </row>
    <row r="35" spans="2:13" x14ac:dyDescent="0.25">
      <c r="B35" s="101">
        <v>1</v>
      </c>
      <c r="C35" s="104" t="s">
        <v>749</v>
      </c>
      <c r="D35" s="105" t="s">
        <v>98</v>
      </c>
      <c r="E35" s="121"/>
      <c r="F35" s="121"/>
    </row>
    <row r="36" spans="2:13" x14ac:dyDescent="0.25">
      <c r="B36" s="105">
        <f>B35+1</f>
        <v>2</v>
      </c>
      <c r="C36" s="104" t="s">
        <v>744</v>
      </c>
      <c r="D36" s="105" t="s">
        <v>98</v>
      </c>
      <c r="E36" s="121"/>
      <c r="F36" s="121"/>
    </row>
    <row r="37" spans="2:13" x14ac:dyDescent="0.25">
      <c r="B37" s="105"/>
      <c r="C37" s="104"/>
      <c r="D37" s="104"/>
      <c r="E37" s="121"/>
      <c r="F37" s="121"/>
    </row>
    <row r="38" spans="2:13" x14ac:dyDescent="0.3">
      <c r="B38" s="105">
        <v>3</v>
      </c>
      <c r="C38" s="28" t="s">
        <v>750</v>
      </c>
      <c r="D38" s="349" t="s">
        <v>745</v>
      </c>
      <c r="E38" s="121"/>
      <c r="F38" s="121"/>
    </row>
    <row r="39" spans="2:13" x14ac:dyDescent="0.25">
      <c r="B39" s="105">
        <f t="shared" ref="B39" si="7">B38+1</f>
        <v>4</v>
      </c>
      <c r="C39" s="104" t="s">
        <v>746</v>
      </c>
      <c r="D39" s="105" t="s">
        <v>98</v>
      </c>
      <c r="E39" s="121"/>
      <c r="F39" s="121"/>
    </row>
    <row r="40" spans="2:13" x14ac:dyDescent="0.25">
      <c r="B40" s="105"/>
      <c r="C40" s="104"/>
      <c r="D40" s="104"/>
      <c r="E40" s="121"/>
      <c r="F40" s="121"/>
    </row>
    <row r="41" spans="2:13" x14ac:dyDescent="0.25">
      <c r="B41" s="105">
        <v>5</v>
      </c>
      <c r="C41" s="104" t="s">
        <v>751</v>
      </c>
      <c r="D41" s="105" t="s">
        <v>98</v>
      </c>
      <c r="E41" s="1017"/>
      <c r="F41" s="121"/>
    </row>
    <row r="42" spans="2:13" x14ac:dyDescent="0.25">
      <c r="B42" s="105"/>
      <c r="C42" s="104"/>
      <c r="D42" s="104"/>
      <c r="E42" s="121"/>
      <c r="F42" s="121"/>
    </row>
    <row r="43" spans="2:13" x14ac:dyDescent="0.25">
      <c r="B43" s="105"/>
      <c r="C43" s="106" t="s">
        <v>748</v>
      </c>
      <c r="D43" s="104"/>
      <c r="E43" s="121"/>
      <c r="F43" s="121"/>
    </row>
    <row r="44" spans="2:13" x14ac:dyDescent="0.25">
      <c r="B44" s="105">
        <v>6</v>
      </c>
      <c r="C44" s="104" t="s">
        <v>617</v>
      </c>
      <c r="D44" s="105" t="s">
        <v>447</v>
      </c>
      <c r="E44" s="121"/>
      <c r="F44" s="121"/>
    </row>
    <row r="45" spans="2:13" x14ac:dyDescent="0.25">
      <c r="B45" s="105">
        <v>7</v>
      </c>
      <c r="C45" s="104" t="s">
        <v>618</v>
      </c>
      <c r="D45" s="105" t="s">
        <v>447</v>
      </c>
      <c r="E45" s="121"/>
      <c r="F45" s="121"/>
    </row>
    <row r="46" spans="2:13" x14ac:dyDescent="0.25">
      <c r="B46" s="120">
        <v>8</v>
      </c>
      <c r="C46" s="106" t="s">
        <v>747</v>
      </c>
      <c r="D46" s="106"/>
      <c r="E46" s="121"/>
      <c r="F46" s="121"/>
    </row>
    <row r="47" spans="2:13" x14ac:dyDescent="0.25">
      <c r="E47" s="362"/>
    </row>
    <row r="48" spans="2:13" x14ac:dyDescent="0.25">
      <c r="C48" s="1432"/>
      <c r="D48" s="1432"/>
      <c r="E48" s="1432"/>
      <c r="F48" s="1432"/>
      <c r="G48" s="1432"/>
      <c r="H48" s="1432"/>
      <c r="I48" s="1432"/>
      <c r="J48" s="1432"/>
      <c r="K48" s="1432"/>
      <c r="L48" s="1432"/>
      <c r="M48" s="1432"/>
    </row>
    <row r="49" spans="2:13" x14ac:dyDescent="0.25">
      <c r="C49" s="362"/>
      <c r="D49" s="362"/>
      <c r="E49" s="362"/>
      <c r="F49" s="362"/>
      <c r="G49" s="362"/>
      <c r="H49" s="362"/>
      <c r="I49" s="362"/>
      <c r="J49" s="362"/>
      <c r="L49" s="362"/>
      <c r="M49" s="362"/>
    </row>
    <row r="51" spans="2:13" x14ac:dyDescent="0.25">
      <c r="B51" s="1252" t="s">
        <v>346</v>
      </c>
      <c r="C51" s="1252" t="s">
        <v>37</v>
      </c>
      <c r="D51" s="605" t="s">
        <v>934</v>
      </c>
      <c r="E51" s="605" t="s">
        <v>935</v>
      </c>
      <c r="F51" s="592" t="s">
        <v>939</v>
      </c>
      <c r="G51" s="592" t="s">
        <v>936</v>
      </c>
      <c r="H51" s="592" t="s">
        <v>938</v>
      </c>
      <c r="I51" s="597" t="s">
        <v>27</v>
      </c>
    </row>
    <row r="52" spans="2:13" x14ac:dyDescent="0.25">
      <c r="B52" s="1253"/>
      <c r="C52" s="1253"/>
      <c r="D52" s="594" t="s">
        <v>937</v>
      </c>
      <c r="E52" s="594" t="s">
        <v>937</v>
      </c>
      <c r="F52" s="594" t="s">
        <v>937</v>
      </c>
      <c r="G52" s="594" t="s">
        <v>937</v>
      </c>
      <c r="H52" s="594" t="s">
        <v>937</v>
      </c>
    </row>
    <row r="53" spans="2:13" x14ac:dyDescent="0.25">
      <c r="B53" s="1336"/>
      <c r="C53" s="1336"/>
      <c r="D53" s="336" t="s">
        <v>604</v>
      </c>
      <c r="E53" s="336" t="s">
        <v>606</v>
      </c>
      <c r="F53" s="594" t="s">
        <v>606</v>
      </c>
      <c r="G53" s="594" t="s">
        <v>606</v>
      </c>
      <c r="H53" s="594" t="s">
        <v>606</v>
      </c>
    </row>
    <row r="54" spans="2:13" x14ac:dyDescent="0.25">
      <c r="B54" s="105">
        <v>1</v>
      </c>
      <c r="C54" s="104" t="s">
        <v>615</v>
      </c>
      <c r="D54" s="353">
        <f>K15</f>
        <v>0.95496109847805455</v>
      </c>
      <c r="E54" s="353">
        <f>D58</f>
        <v>1.6289610984780545</v>
      </c>
      <c r="F54" s="353">
        <f t="shared" ref="F54:H54" si="8">E58</f>
        <v>1.6289610984780545</v>
      </c>
      <c r="G54" s="353">
        <f t="shared" si="8"/>
        <v>1.9289610984780545</v>
      </c>
      <c r="H54" s="353">
        <f t="shared" si="8"/>
        <v>5.2609610984780542</v>
      </c>
      <c r="I54" s="374"/>
    </row>
    <row r="55" spans="2:13" x14ac:dyDescent="0.25">
      <c r="B55" s="105">
        <f>B54+1</f>
        <v>2</v>
      </c>
      <c r="C55" s="104" t="s">
        <v>560</v>
      </c>
      <c r="D55" s="353"/>
      <c r="E55" s="353"/>
      <c r="F55" s="353"/>
      <c r="G55" s="353"/>
      <c r="H55" s="353"/>
      <c r="I55" s="374"/>
    </row>
    <row r="56" spans="2:13" x14ac:dyDescent="0.25">
      <c r="B56" s="105">
        <f t="shared" ref="B56:B65" si="9">B55+1</f>
        <v>3</v>
      </c>
      <c r="C56" s="104" t="s">
        <v>616</v>
      </c>
      <c r="D56" s="353">
        <f>'F4'!O14*30%</f>
        <v>0.67399999999999993</v>
      </c>
      <c r="E56" s="353">
        <f>'F4'!P14*30%</f>
        <v>0</v>
      </c>
      <c r="F56" s="353">
        <f>'F4'!Q14*30%</f>
        <v>0.3</v>
      </c>
      <c r="G56" s="353">
        <f>'F4'!R14*30%</f>
        <v>3.3319999999999994</v>
      </c>
      <c r="H56" s="353">
        <f>'F4'!S14*30%</f>
        <v>0</v>
      </c>
      <c r="I56" s="374"/>
    </row>
    <row r="57" spans="2:13" x14ac:dyDescent="0.3">
      <c r="B57" s="287">
        <f t="shared" si="9"/>
        <v>4</v>
      </c>
      <c r="C57" s="28" t="s">
        <v>38</v>
      </c>
      <c r="D57" s="932">
        <f>'F5'!U31*D54/'F5'!S31</f>
        <v>0</v>
      </c>
      <c r="E57" s="612">
        <f>'F5'!F57*E54/'F5'!D57</f>
        <v>0</v>
      </c>
      <c r="F57" s="612">
        <f>'F5'!K57*F54/'F5'!I57</f>
        <v>0</v>
      </c>
      <c r="G57" s="612">
        <f>'F5'!P57*G54/'F5'!N57</f>
        <v>0</v>
      </c>
      <c r="H57" s="612">
        <f>'F5'!U57*H54/'F5'!S57</f>
        <v>0</v>
      </c>
      <c r="I57" s="374"/>
    </row>
    <row r="58" spans="2:13" x14ac:dyDescent="0.25">
      <c r="B58" s="105">
        <f t="shared" si="9"/>
        <v>5</v>
      </c>
      <c r="C58" s="104" t="s">
        <v>39</v>
      </c>
      <c r="D58" s="353">
        <f>D54+D56-D57</f>
        <v>1.6289610984780545</v>
      </c>
      <c r="E58" s="353">
        <f>E54+E56-E57</f>
        <v>1.6289610984780545</v>
      </c>
      <c r="F58" s="353">
        <f t="shared" ref="F58:H58" si="10">F54+F56-F57</f>
        <v>1.9289610984780545</v>
      </c>
      <c r="G58" s="353">
        <f t="shared" si="10"/>
        <v>5.2609610984780542</v>
      </c>
      <c r="H58" s="353">
        <f t="shared" si="10"/>
        <v>5.2609610984780542</v>
      </c>
      <c r="I58" s="374"/>
    </row>
    <row r="59" spans="2:13" x14ac:dyDescent="0.25">
      <c r="B59" s="105"/>
      <c r="C59" s="104"/>
      <c r="D59" s="353"/>
      <c r="E59" s="353"/>
      <c r="F59" s="353"/>
      <c r="G59" s="353"/>
      <c r="H59" s="353"/>
      <c r="I59" s="374"/>
    </row>
    <row r="60" spans="2:13" x14ac:dyDescent="0.25">
      <c r="B60" s="105"/>
      <c r="C60" s="106" t="s">
        <v>410</v>
      </c>
      <c r="D60" s="353"/>
      <c r="E60" s="353"/>
      <c r="F60" s="353"/>
      <c r="G60" s="353"/>
      <c r="H60" s="353"/>
      <c r="I60" s="374"/>
    </row>
    <row r="61" spans="2:13" x14ac:dyDescent="0.25">
      <c r="B61" s="105">
        <v>6</v>
      </c>
      <c r="C61" s="104" t="s">
        <v>563</v>
      </c>
      <c r="D61" s="376">
        <v>0.14000000000000001</v>
      </c>
      <c r="E61" s="376">
        <v>0.14000000000000001</v>
      </c>
      <c r="F61" s="376">
        <v>0.14000000000000001</v>
      </c>
      <c r="G61" s="376">
        <v>0.14000000000000001</v>
      </c>
      <c r="H61" s="376">
        <v>0.14000000000000001</v>
      </c>
      <c r="I61" s="374"/>
    </row>
    <row r="62" spans="2:13" x14ac:dyDescent="0.25">
      <c r="B62" s="105">
        <v>7</v>
      </c>
      <c r="C62" s="104" t="s">
        <v>597</v>
      </c>
      <c r="D62" s="376">
        <v>0.15500000000000003</v>
      </c>
      <c r="E62" s="376">
        <v>0.15500000000000003</v>
      </c>
      <c r="F62" s="376">
        <v>0.15500000000000003</v>
      </c>
      <c r="G62" s="376">
        <v>0.15500000000000003</v>
      </c>
      <c r="H62" s="376">
        <v>0.15500000000000003</v>
      </c>
      <c r="I62" s="374"/>
    </row>
    <row r="63" spans="2:13" x14ac:dyDescent="0.25">
      <c r="B63" s="105">
        <v>8</v>
      </c>
      <c r="C63" s="104" t="s">
        <v>564</v>
      </c>
      <c r="D63" s="353">
        <f>D54*D62</f>
        <v>0.14801897026409849</v>
      </c>
      <c r="E63" s="353">
        <f>E54*E62</f>
        <v>0.2524889702640985</v>
      </c>
      <c r="F63" s="353">
        <f t="shared" ref="F63:H63" si="11">F54*F62</f>
        <v>0.2524889702640985</v>
      </c>
      <c r="G63" s="353">
        <f t="shared" si="11"/>
        <v>0.29898897026409849</v>
      </c>
      <c r="H63" s="353">
        <f t="shared" si="11"/>
        <v>0.81544897026409857</v>
      </c>
      <c r="I63" s="374"/>
    </row>
    <row r="64" spans="2:13" x14ac:dyDescent="0.25">
      <c r="B64" s="105">
        <f t="shared" si="9"/>
        <v>9</v>
      </c>
      <c r="C64" s="104" t="s">
        <v>565</v>
      </c>
      <c r="D64" s="353">
        <f>(D56-D57)*D62/2</f>
        <v>5.2235000000000004E-2</v>
      </c>
      <c r="E64" s="353">
        <f>(E56-E57)*E62/2</f>
        <v>0</v>
      </c>
      <c r="F64" s="353">
        <f t="shared" ref="F64:H64" si="12">(F56-F57)*F62/2</f>
        <v>2.3250000000000003E-2</v>
      </c>
      <c r="G64" s="353">
        <f t="shared" si="12"/>
        <v>0.25823000000000002</v>
      </c>
      <c r="H64" s="353">
        <f t="shared" si="12"/>
        <v>0</v>
      </c>
      <c r="I64" s="374"/>
    </row>
    <row r="65" spans="2:9" x14ac:dyDescent="0.25">
      <c r="B65" s="120">
        <f t="shared" si="9"/>
        <v>10</v>
      </c>
      <c r="C65" s="106" t="s">
        <v>411</v>
      </c>
      <c r="D65" s="373">
        <f>SUM(D63:D64)</f>
        <v>0.2002539702640985</v>
      </c>
      <c r="E65" s="373">
        <f>SUM(E63:E64)</f>
        <v>0.2524889702640985</v>
      </c>
      <c r="F65" s="373">
        <f t="shared" ref="F65:H65" si="13">SUM(F63:F64)</f>
        <v>0.27573897026409849</v>
      </c>
      <c r="G65" s="373">
        <f t="shared" si="13"/>
        <v>0.5572189702640985</v>
      </c>
      <c r="H65" s="373">
        <f t="shared" si="13"/>
        <v>0.81544897026409857</v>
      </c>
      <c r="I65" s="374"/>
    </row>
  </sheetData>
  <mergeCells count="16">
    <mergeCell ref="B51:B53"/>
    <mergeCell ref="C51:C53"/>
    <mergeCell ref="B2:M2"/>
    <mergeCell ref="C48:M48"/>
    <mergeCell ref="B5:M5"/>
    <mergeCell ref="B33:B34"/>
    <mergeCell ref="C33:C34"/>
    <mergeCell ref="D33:D34"/>
    <mergeCell ref="B8:B10"/>
    <mergeCell ref="C8:C10"/>
    <mergeCell ref="D8:F8"/>
    <mergeCell ref="G8:I8"/>
    <mergeCell ref="J8:L8"/>
    <mergeCell ref="C26:M26"/>
    <mergeCell ref="C27:O27"/>
    <mergeCell ref="C28:O28"/>
  </mergeCells>
  <pageMargins left="1.02" right="0.25" top="1" bottom="1" header="0.25" footer="0.25"/>
  <pageSetup paperSize="9" scale="38" orientation="landscape" r:id="rId1"/>
  <headerFooter alignWithMargins="0">
    <oddHeader>&amp;F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66"/>
  <sheetViews>
    <sheetView showGridLines="0" view="pageBreakPreview" topLeftCell="A17" zoomScale="60" zoomScaleNormal="75" workbookViewId="0">
      <selection activeCell="D49" sqref="D49"/>
    </sheetView>
  </sheetViews>
  <sheetFormatPr defaultColWidth="9.36328125" defaultRowHeight="14" x14ac:dyDescent="0.3"/>
  <cols>
    <col min="1" max="1" width="4.36328125" style="5" customWidth="1"/>
    <col min="2" max="2" width="30.453125" style="5" customWidth="1"/>
    <col min="3" max="15" width="10.6328125" style="5" customWidth="1"/>
    <col min="16" max="16384" width="9.36328125" style="5"/>
  </cols>
  <sheetData>
    <row r="1" spans="2:15" x14ac:dyDescent="0.3">
      <c r="B1" s="68"/>
    </row>
    <row r="2" spans="2:15" x14ac:dyDescent="0.3">
      <c r="B2" s="1249" t="str">
        <f>Index!B2</f>
        <v xml:space="preserve">      Maharashtra State Power Generation Company Ltd.</v>
      </c>
      <c r="C2" s="1250"/>
      <c r="D2" s="1250"/>
      <c r="E2" s="1250"/>
      <c r="F2" s="1250"/>
      <c r="G2" s="1250"/>
      <c r="H2" s="1250"/>
      <c r="I2" s="1250"/>
      <c r="J2" s="1250"/>
      <c r="K2" s="1250"/>
      <c r="L2" s="1250"/>
      <c r="M2" s="1250"/>
      <c r="N2" s="1250"/>
      <c r="O2" s="1250"/>
    </row>
    <row r="3" spans="2:15" x14ac:dyDescent="0.3">
      <c r="B3" s="1249" t="str">
        <f>Index!B3</f>
        <v>MYT Petition Formats for Bhira</v>
      </c>
      <c r="C3" s="1250"/>
      <c r="D3" s="1250"/>
      <c r="E3" s="1250"/>
      <c r="F3" s="1250"/>
      <c r="G3" s="1250"/>
      <c r="H3" s="1250"/>
      <c r="I3" s="1250"/>
      <c r="J3" s="1250"/>
      <c r="K3" s="1250"/>
      <c r="L3" s="1250"/>
      <c r="M3" s="1250"/>
      <c r="N3" s="1250"/>
      <c r="O3" s="1250"/>
    </row>
    <row r="4" spans="2:15" x14ac:dyDescent="0.3">
      <c r="B4" s="1438" t="s">
        <v>276</v>
      </c>
      <c r="C4" s="1439"/>
      <c r="D4" s="1439"/>
      <c r="E4" s="1439"/>
      <c r="F4" s="1439"/>
      <c r="G4" s="1439"/>
      <c r="H4" s="1439"/>
      <c r="I4" s="1439"/>
      <c r="J4" s="1439"/>
      <c r="K4" s="1439"/>
      <c r="L4" s="1439"/>
      <c r="M4" s="1439"/>
      <c r="N4" s="1439"/>
      <c r="O4" s="1439"/>
    </row>
    <row r="5" spans="2:15" x14ac:dyDescent="0.3">
      <c r="B5" s="16"/>
      <c r="C5" s="18"/>
      <c r="D5" s="18"/>
      <c r="E5" s="18"/>
      <c r="F5" s="18"/>
      <c r="G5" s="18"/>
      <c r="H5" s="18"/>
      <c r="I5" s="69"/>
    </row>
    <row r="6" spans="2:15" x14ac:dyDescent="0.3">
      <c r="B6" s="266"/>
      <c r="E6" s="272"/>
      <c r="F6" s="273"/>
      <c r="G6" s="272"/>
      <c r="H6" s="272"/>
    </row>
    <row r="7" spans="2:15" x14ac:dyDescent="0.3">
      <c r="B7" s="52" t="s">
        <v>752</v>
      </c>
      <c r="C7" s="18"/>
      <c r="D7" s="18"/>
      <c r="E7" s="18"/>
      <c r="F7" s="18"/>
      <c r="G7" s="18"/>
      <c r="H7" s="18"/>
      <c r="I7" s="69"/>
    </row>
    <row r="8" spans="2:15" x14ac:dyDescent="0.3">
      <c r="B8" s="52" t="s">
        <v>28</v>
      </c>
      <c r="C8" s="60"/>
      <c r="D8" s="60"/>
      <c r="O8" s="60" t="s">
        <v>277</v>
      </c>
    </row>
    <row r="9" spans="2:15" s="6" customFormat="1" ht="15" customHeight="1" x14ac:dyDescent="0.3">
      <c r="B9" s="107" t="s">
        <v>278</v>
      </c>
      <c r="C9" s="87" t="s">
        <v>279</v>
      </c>
      <c r="D9" s="87" t="s">
        <v>280</v>
      </c>
      <c r="E9" s="108" t="s">
        <v>281</v>
      </c>
      <c r="F9" s="108" t="s">
        <v>282</v>
      </c>
      <c r="G9" s="108" t="s">
        <v>283</v>
      </c>
      <c r="H9" s="108" t="s">
        <v>284</v>
      </c>
      <c r="I9" s="108" t="s">
        <v>285</v>
      </c>
      <c r="J9" s="108" t="s">
        <v>286</v>
      </c>
      <c r="K9" s="108" t="s">
        <v>287</v>
      </c>
      <c r="L9" s="108" t="s">
        <v>288</v>
      </c>
      <c r="M9" s="108" t="s">
        <v>289</v>
      </c>
      <c r="N9" s="108" t="s">
        <v>290</v>
      </c>
      <c r="O9" s="108" t="s">
        <v>271</v>
      </c>
    </row>
    <row r="10" spans="2:15" s="6" customFormat="1" x14ac:dyDescent="0.3">
      <c r="B10" s="154" t="s">
        <v>812</v>
      </c>
      <c r="C10" s="514">
        <f>'F9.1'!E19</f>
        <v>5.94726</v>
      </c>
      <c r="D10" s="514">
        <f>'F9.1'!F19</f>
        <v>5.905716</v>
      </c>
      <c r="E10" s="514">
        <f>'F9.1'!G19</f>
        <v>6.0258459999999996</v>
      </c>
      <c r="F10" s="514">
        <f>'F9.1'!H19</f>
        <v>12.816932</v>
      </c>
      <c r="G10" s="514">
        <f>'F9.1'!I19</f>
        <v>14.455835</v>
      </c>
      <c r="H10" s="514">
        <f>'F9.1'!J19</f>
        <v>11.396392000000001</v>
      </c>
      <c r="I10" s="514">
        <f>'F9.1'!K19</f>
        <v>7.6906370000000006</v>
      </c>
      <c r="J10" s="514">
        <f>'F9.1'!L19</f>
        <v>5.1617860000000002</v>
      </c>
      <c r="K10" s="514">
        <f>'F9.1'!M19</f>
        <v>6.5919270000000001</v>
      </c>
      <c r="L10" s="514">
        <f>'F9.1'!N19</f>
        <v>6.7727580000000005</v>
      </c>
      <c r="M10" s="514">
        <f>'F9.1'!O19</f>
        <v>6.2627220000000001</v>
      </c>
      <c r="N10" s="514">
        <f>'F9.1'!P19</f>
        <v>5.1213850000000001</v>
      </c>
      <c r="O10" s="364">
        <f>SUM(C10:N10)</f>
        <v>94.149196000000003</v>
      </c>
    </row>
    <row r="11" spans="2:15" s="6" customFormat="1" x14ac:dyDescent="0.3">
      <c r="B11" s="109"/>
      <c r="C11" s="364"/>
      <c r="D11" s="364"/>
      <c r="E11" s="364"/>
      <c r="F11" s="364"/>
      <c r="G11" s="364"/>
      <c r="H11" s="364"/>
      <c r="I11" s="364"/>
      <c r="J11" s="364"/>
      <c r="K11" s="364"/>
      <c r="L11" s="364"/>
      <c r="M11" s="364"/>
      <c r="N11" s="364"/>
      <c r="O11" s="364">
        <f>SUM(C11:N11)</f>
        <v>0</v>
      </c>
    </row>
    <row r="12" spans="2:15" s="1" customFormat="1" x14ac:dyDescent="0.3">
      <c r="B12" s="70" t="s">
        <v>271</v>
      </c>
      <c r="C12" s="397">
        <f>SUM(C10:C11)</f>
        <v>5.94726</v>
      </c>
      <c r="D12" s="397">
        <f t="shared" ref="D12" si="0">SUM(D10:D11)</f>
        <v>5.905716</v>
      </c>
      <c r="E12" s="397">
        <f t="shared" ref="E12" si="1">SUM(E10:E11)</f>
        <v>6.0258459999999996</v>
      </c>
      <c r="F12" s="397">
        <f t="shared" ref="F12" si="2">SUM(F10:F11)</f>
        <v>12.816932</v>
      </c>
      <c r="G12" s="397">
        <f t="shared" ref="G12" si="3">SUM(G10:G11)</f>
        <v>14.455835</v>
      </c>
      <c r="H12" s="397">
        <f t="shared" ref="H12" si="4">SUM(H10:H11)</f>
        <v>11.396392000000001</v>
      </c>
      <c r="I12" s="397">
        <f t="shared" ref="I12" si="5">SUM(I10:I11)</f>
        <v>7.6906370000000006</v>
      </c>
      <c r="J12" s="397">
        <f t="shared" ref="J12" si="6">SUM(J10:J11)</f>
        <v>5.1617860000000002</v>
      </c>
      <c r="K12" s="397">
        <f t="shared" ref="K12" si="7">SUM(K10:K11)</f>
        <v>6.5919270000000001</v>
      </c>
      <c r="L12" s="397">
        <f t="shared" ref="L12" si="8">SUM(L10:L11)</f>
        <v>6.7727580000000005</v>
      </c>
      <c r="M12" s="397">
        <f t="shared" ref="M12" si="9">SUM(M10:M11)</f>
        <v>6.2627220000000001</v>
      </c>
      <c r="N12" s="397">
        <f t="shared" ref="N12" si="10">SUM(N10:N11)</f>
        <v>5.1213850000000001</v>
      </c>
      <c r="O12" s="397">
        <f t="shared" ref="O12" si="11">SUM(O10:O11)</f>
        <v>94.149196000000003</v>
      </c>
    </row>
    <row r="13" spans="2:15" s="1" customFormat="1" ht="16" x14ac:dyDescent="0.3">
      <c r="B13" s="52"/>
      <c r="C13" s="18"/>
      <c r="D13" s="18"/>
      <c r="E13" s="18"/>
      <c r="F13" s="18"/>
      <c r="G13" s="18"/>
      <c r="H13" s="18"/>
      <c r="I13" s="43"/>
      <c r="J13" s="66"/>
    </row>
    <row r="14" spans="2:15" x14ac:dyDescent="0.3">
      <c r="B14" s="52" t="s">
        <v>959</v>
      </c>
      <c r="C14" s="18"/>
      <c r="D14" s="18"/>
      <c r="E14" s="18"/>
      <c r="F14" s="18"/>
      <c r="G14" s="18"/>
      <c r="H14" s="18"/>
      <c r="I14" s="69"/>
    </row>
    <row r="15" spans="2:15" x14ac:dyDescent="0.3">
      <c r="B15" s="52" t="s">
        <v>28</v>
      </c>
      <c r="C15" s="60"/>
      <c r="D15" s="60"/>
      <c r="O15" s="60" t="s">
        <v>277</v>
      </c>
    </row>
    <row r="16" spans="2:15" s="6" customFormat="1" ht="15" customHeight="1" x14ac:dyDescent="0.3">
      <c r="B16" s="107" t="s">
        <v>278</v>
      </c>
      <c r="C16" s="340" t="s">
        <v>279</v>
      </c>
      <c r="D16" s="340" t="s">
        <v>280</v>
      </c>
      <c r="E16" s="108" t="s">
        <v>281</v>
      </c>
      <c r="F16" s="108" t="s">
        <v>282</v>
      </c>
      <c r="G16" s="108" t="s">
        <v>283</v>
      </c>
      <c r="H16" s="108" t="s">
        <v>284</v>
      </c>
      <c r="I16" s="108" t="s">
        <v>285</v>
      </c>
      <c r="J16" s="108" t="s">
        <v>286</v>
      </c>
      <c r="K16" s="108" t="s">
        <v>287</v>
      </c>
      <c r="L16" s="108" t="s">
        <v>288</v>
      </c>
      <c r="M16" s="108" t="s">
        <v>289</v>
      </c>
      <c r="N16" s="108" t="s">
        <v>290</v>
      </c>
      <c r="O16" s="108" t="s">
        <v>271</v>
      </c>
    </row>
    <row r="17" spans="1:17" s="6" customFormat="1" x14ac:dyDescent="0.3">
      <c r="B17" s="154" t="s">
        <v>812</v>
      </c>
      <c r="C17" s="514">
        <f>'F9.1'!E48</f>
        <v>8.3094070000000002</v>
      </c>
      <c r="D17" s="514">
        <f>'F9.1'!F48</f>
        <v>8.9980709999999995</v>
      </c>
      <c r="E17" s="514">
        <f>'F9.1'!G48</f>
        <v>8.8392579999999992</v>
      </c>
      <c r="F17" s="514">
        <f>'F9.1'!H48</f>
        <v>13.619335</v>
      </c>
      <c r="G17" s="514">
        <f>'F9.1'!I48</f>
        <v>14.048945999999999</v>
      </c>
      <c r="H17" s="514">
        <f>'F9.1'!J48</f>
        <v>11.020021999999999</v>
      </c>
      <c r="I17" s="514">
        <f>'F9.1'!K48</f>
        <v>8.1099140000000016</v>
      </c>
      <c r="J17" s="514">
        <f>'F9.1'!L48</f>
        <v>2.531895</v>
      </c>
      <c r="K17" s="514">
        <f>'F9.1'!M48</f>
        <v>-1.1424E-2</v>
      </c>
      <c r="L17" s="514">
        <f>'F9.1'!N48</f>
        <v>-2.2846999999999999E-2</v>
      </c>
      <c r="M17" s="514">
        <f>'F9.1'!O48</f>
        <v>-1.5042E-2</v>
      </c>
      <c r="N17" s="514">
        <f>'F9.1'!P48</f>
        <v>-1.4376E-2</v>
      </c>
      <c r="O17" s="364">
        <f>SUM(C17:N17)</f>
        <v>75.413159000000007</v>
      </c>
    </row>
    <row r="18" spans="1:17" s="6" customFormat="1" x14ac:dyDescent="0.3">
      <c r="B18" s="109"/>
      <c r="C18" s="364"/>
      <c r="D18" s="364"/>
      <c r="E18" s="364"/>
      <c r="F18" s="364"/>
      <c r="G18" s="364"/>
      <c r="H18" s="364"/>
      <c r="I18" s="364"/>
      <c r="J18" s="364"/>
      <c r="K18" s="364"/>
      <c r="L18" s="364"/>
      <c r="M18" s="364"/>
      <c r="N18" s="364"/>
      <c r="O18" s="364">
        <f>SUM(C18:N18)</f>
        <v>0</v>
      </c>
    </row>
    <row r="19" spans="1:17" s="1" customFormat="1" x14ac:dyDescent="0.3">
      <c r="B19" s="70" t="s">
        <v>271</v>
      </c>
      <c r="C19" s="397">
        <f>SUM(C17:C18)</f>
        <v>8.3094070000000002</v>
      </c>
      <c r="D19" s="397">
        <f t="shared" ref="D19" si="12">SUM(D17:D18)</f>
        <v>8.9980709999999995</v>
      </c>
      <c r="E19" s="397">
        <f t="shared" ref="E19" si="13">SUM(E17:E18)</f>
        <v>8.8392579999999992</v>
      </c>
      <c r="F19" s="397">
        <f t="shared" ref="F19" si="14">SUM(F17:F18)</f>
        <v>13.619335</v>
      </c>
      <c r="G19" s="397">
        <f t="shared" ref="G19" si="15">SUM(G17:G18)</f>
        <v>14.048945999999999</v>
      </c>
      <c r="H19" s="397">
        <f t="shared" ref="H19" si="16">SUM(H17:H18)</f>
        <v>11.020021999999999</v>
      </c>
      <c r="I19" s="397">
        <f t="shared" ref="I19" si="17">SUM(I17:I18)</f>
        <v>8.1099140000000016</v>
      </c>
      <c r="J19" s="397">
        <f t="shared" ref="J19" si="18">SUM(J17:J18)</f>
        <v>2.531895</v>
      </c>
      <c r="K19" s="397">
        <f t="shared" ref="K19" si="19">SUM(K17:K18)</f>
        <v>-1.1424E-2</v>
      </c>
      <c r="L19" s="397">
        <f t="shared" ref="L19" si="20">SUM(L17:L18)</f>
        <v>-2.2846999999999999E-2</v>
      </c>
      <c r="M19" s="397">
        <f t="shared" ref="M19" si="21">SUM(M17:M18)</f>
        <v>-1.5042E-2</v>
      </c>
      <c r="N19" s="397">
        <f t="shared" ref="N19" si="22">SUM(N17:N18)</f>
        <v>-1.4376E-2</v>
      </c>
      <c r="O19" s="397">
        <f t="shared" ref="O19" si="23">SUM(O17:O18)</f>
        <v>75.413159000000007</v>
      </c>
    </row>
    <row r="20" spans="1:17" s="1" customFormat="1" ht="16" x14ac:dyDescent="0.3">
      <c r="B20" s="52"/>
      <c r="C20" s="18"/>
      <c r="D20" s="18"/>
      <c r="E20" s="18"/>
      <c r="F20" s="18"/>
      <c r="G20" s="18"/>
      <c r="H20" s="18"/>
      <c r="I20" s="43"/>
      <c r="J20" s="66"/>
    </row>
    <row r="21" spans="1:17" s="1" customFormat="1" ht="16" x14ac:dyDescent="0.3">
      <c r="B21" s="52" t="s">
        <v>960</v>
      </c>
      <c r="C21" s="18"/>
      <c r="D21" s="18"/>
      <c r="E21" s="18"/>
      <c r="F21" s="18"/>
      <c r="G21" s="18"/>
      <c r="H21" s="18"/>
      <c r="I21" s="18"/>
      <c r="J21" s="18"/>
      <c r="K21" s="18"/>
      <c r="L21" s="18"/>
      <c r="M21" s="18"/>
      <c r="N21" s="18"/>
      <c r="O21" s="69"/>
      <c r="P21" s="43"/>
      <c r="Q21" s="66"/>
    </row>
    <row r="22" spans="1:17" s="1" customFormat="1" ht="16" x14ac:dyDescent="0.3">
      <c r="A22" s="1" t="s">
        <v>291</v>
      </c>
      <c r="B22" s="52" t="s">
        <v>12</v>
      </c>
      <c r="C22" s="60"/>
      <c r="D22" s="60"/>
      <c r="E22" s="5"/>
      <c r="F22" s="5"/>
      <c r="G22" s="5"/>
      <c r="H22" s="5"/>
      <c r="I22" s="5"/>
      <c r="J22" s="5"/>
      <c r="K22" s="5"/>
      <c r="L22" s="5"/>
      <c r="M22" s="5"/>
      <c r="N22" s="5"/>
      <c r="O22" s="60" t="s">
        <v>277</v>
      </c>
      <c r="P22" s="43"/>
    </row>
    <row r="23" spans="1:17" s="1" customFormat="1" ht="18.75" customHeight="1" x14ac:dyDescent="0.3">
      <c r="B23" s="1301" t="s">
        <v>278</v>
      </c>
      <c r="C23" s="1440" t="s">
        <v>292</v>
      </c>
      <c r="D23" s="1440"/>
      <c r="E23" s="1440"/>
      <c r="F23" s="1440"/>
      <c r="G23" s="1440"/>
      <c r="H23" s="1440"/>
      <c r="I23" s="1440"/>
      <c r="J23" s="1440"/>
      <c r="K23" s="1303" t="s">
        <v>12</v>
      </c>
      <c r="L23" s="1303"/>
      <c r="M23" s="1303"/>
      <c r="N23" s="1303"/>
      <c r="O23" s="583" t="s">
        <v>293</v>
      </c>
      <c r="P23" s="43"/>
      <c r="Q23" s="43"/>
    </row>
    <row r="24" spans="1:17" s="34" customFormat="1" x14ac:dyDescent="0.3">
      <c r="B24" s="1301"/>
      <c r="C24" s="583" t="s">
        <v>279</v>
      </c>
      <c r="D24" s="583" t="s">
        <v>280</v>
      </c>
      <c r="E24" s="108" t="s">
        <v>281</v>
      </c>
      <c r="F24" s="108" t="s">
        <v>282</v>
      </c>
      <c r="G24" s="108" t="s">
        <v>283</v>
      </c>
      <c r="H24" s="108" t="s">
        <v>284</v>
      </c>
      <c r="I24" s="108" t="s">
        <v>285</v>
      </c>
      <c r="J24" s="108" t="s">
        <v>286</v>
      </c>
      <c r="K24" s="108" t="s">
        <v>287</v>
      </c>
      <c r="L24" s="108" t="s">
        <v>288</v>
      </c>
      <c r="M24" s="108" t="s">
        <v>289</v>
      </c>
      <c r="N24" s="108" t="s">
        <v>290</v>
      </c>
      <c r="O24" s="110"/>
    </row>
    <row r="25" spans="1:17" s="6" customFormat="1" x14ac:dyDescent="0.3">
      <c r="B25" s="154" t="s">
        <v>812</v>
      </c>
      <c r="C25" s="513">
        <f>'F2.5'!$L$19/183*30</f>
        <v>5.9027318032786891</v>
      </c>
      <c r="D25" s="513">
        <f>'F2.5'!$L$19/183*31</f>
        <v>6.0994895300546448</v>
      </c>
      <c r="E25" s="513">
        <f>'F2.5'!$L$19/183*30</f>
        <v>5.9027318032786891</v>
      </c>
      <c r="F25" s="513">
        <f>'F2.5'!$L$19/183*31</f>
        <v>6.0994895300546448</v>
      </c>
      <c r="G25" s="513">
        <f>'F2.5'!$L$19/183*31</f>
        <v>6.0994895300546448</v>
      </c>
      <c r="H25" s="513">
        <f>'F2.5'!$L$19/183*30</f>
        <v>5.9027318032786891</v>
      </c>
      <c r="I25" s="513">
        <v>9.8311684372694117</v>
      </c>
      <c r="J25" s="513">
        <v>9.5140339715510436</v>
      </c>
      <c r="K25" s="513">
        <v>9.8311684372694117</v>
      </c>
      <c r="L25" s="513">
        <v>9.8311684372694117</v>
      </c>
      <c r="M25" s="513">
        <v>8.8797650401143073</v>
      </c>
      <c r="N25" s="513">
        <v>9.8311684372694117</v>
      </c>
      <c r="O25" s="513">
        <f>SUM(C25:N25)</f>
        <v>93.725136760742998</v>
      </c>
    </row>
    <row r="26" spans="1:17" s="6" customFormat="1" x14ac:dyDescent="0.3">
      <c r="B26" s="109"/>
      <c r="C26" s="514"/>
      <c r="D26" s="514"/>
      <c r="E26" s="514"/>
      <c r="F26" s="514"/>
      <c r="G26" s="514"/>
      <c r="H26" s="514"/>
      <c r="I26" s="514"/>
      <c r="J26" s="514"/>
      <c r="K26" s="514"/>
      <c r="L26" s="514"/>
      <c r="M26" s="514"/>
      <c r="N26" s="514"/>
      <c r="O26" s="514">
        <f>SUM(C26:N26)</f>
        <v>0</v>
      </c>
    </row>
    <row r="27" spans="1:17" s="1" customFormat="1" x14ac:dyDescent="0.3">
      <c r="B27" s="70" t="s">
        <v>271</v>
      </c>
      <c r="C27" s="485">
        <f t="shared" ref="C27:O27" si="24">SUM(C25:C26)</f>
        <v>5.9027318032786891</v>
      </c>
      <c r="D27" s="485">
        <f t="shared" si="24"/>
        <v>6.0994895300546448</v>
      </c>
      <c r="E27" s="485">
        <f t="shared" si="24"/>
        <v>5.9027318032786891</v>
      </c>
      <c r="F27" s="485">
        <f t="shared" si="24"/>
        <v>6.0994895300546448</v>
      </c>
      <c r="G27" s="485">
        <f t="shared" si="24"/>
        <v>6.0994895300546448</v>
      </c>
      <c r="H27" s="485">
        <f t="shared" si="24"/>
        <v>5.9027318032786891</v>
      </c>
      <c r="I27" s="485">
        <f t="shared" si="24"/>
        <v>9.8311684372694117</v>
      </c>
      <c r="J27" s="485">
        <f t="shared" si="24"/>
        <v>9.5140339715510436</v>
      </c>
      <c r="K27" s="485">
        <f t="shared" si="24"/>
        <v>9.8311684372694117</v>
      </c>
      <c r="L27" s="485">
        <f t="shared" si="24"/>
        <v>9.8311684372694117</v>
      </c>
      <c r="M27" s="485">
        <f t="shared" si="24"/>
        <v>8.8797650401143073</v>
      </c>
      <c r="N27" s="485">
        <f t="shared" si="24"/>
        <v>9.8311684372694117</v>
      </c>
      <c r="O27" s="485">
        <f t="shared" si="24"/>
        <v>93.725136760742998</v>
      </c>
    </row>
    <row r="29" spans="1:17" s="1" customFormat="1" ht="16" x14ac:dyDescent="0.3">
      <c r="B29" s="52"/>
      <c r="C29" s="18"/>
      <c r="D29" s="18"/>
      <c r="E29" s="18"/>
      <c r="F29" s="18"/>
      <c r="G29" s="18"/>
      <c r="H29" s="18"/>
      <c r="I29" s="18"/>
      <c r="J29" s="18"/>
      <c r="K29" s="18"/>
      <c r="L29" s="18"/>
      <c r="M29" s="18"/>
      <c r="N29" s="18"/>
      <c r="O29" s="69"/>
      <c r="P29" s="43"/>
      <c r="Q29" s="66"/>
    </row>
    <row r="30" spans="1:17" x14ac:dyDescent="0.3">
      <c r="B30" s="52" t="s">
        <v>961</v>
      </c>
      <c r="C30" s="18"/>
      <c r="D30" s="18"/>
      <c r="E30" s="18"/>
      <c r="F30" s="18"/>
      <c r="G30" s="18"/>
      <c r="H30" s="18"/>
      <c r="I30" s="69"/>
    </row>
    <row r="31" spans="1:17" x14ac:dyDescent="0.3">
      <c r="B31" s="52" t="s">
        <v>21</v>
      </c>
      <c r="C31" s="60"/>
      <c r="D31" s="60"/>
      <c r="O31" s="60" t="s">
        <v>277</v>
      </c>
    </row>
    <row r="32" spans="1:17" x14ac:dyDescent="0.3">
      <c r="B32" s="107" t="s">
        <v>278</v>
      </c>
      <c r="C32" s="583" t="s">
        <v>279</v>
      </c>
      <c r="D32" s="583" t="s">
        <v>280</v>
      </c>
      <c r="E32" s="108" t="s">
        <v>281</v>
      </c>
      <c r="F32" s="108" t="s">
        <v>282</v>
      </c>
      <c r="G32" s="108" t="s">
        <v>283</v>
      </c>
      <c r="H32" s="108" t="s">
        <v>284</v>
      </c>
      <c r="I32" s="108" t="s">
        <v>285</v>
      </c>
      <c r="J32" s="108" t="s">
        <v>286</v>
      </c>
      <c r="K32" s="108" t="s">
        <v>287</v>
      </c>
      <c r="L32" s="108" t="s">
        <v>288</v>
      </c>
      <c r="M32" s="108" t="s">
        <v>289</v>
      </c>
      <c r="N32" s="108" t="s">
        <v>290</v>
      </c>
      <c r="O32" s="108" t="s">
        <v>271</v>
      </c>
    </row>
    <row r="33" spans="2:15" x14ac:dyDescent="0.3">
      <c r="B33" s="154" t="s">
        <v>812</v>
      </c>
      <c r="C33" s="941">
        <f>'F9.2'!$G$23*C25/$O$25</f>
        <v>4.4085422599519148</v>
      </c>
      <c r="D33" s="513">
        <f>'F9.2'!$G$23*D25/$O$25</f>
        <v>4.555493668616978</v>
      </c>
      <c r="E33" s="513">
        <f>'F9.2'!$G$23*E25/$O$25</f>
        <v>4.4085422599519148</v>
      </c>
      <c r="F33" s="513">
        <f>'F9.2'!$G$23*F25/$O$25</f>
        <v>4.555493668616978</v>
      </c>
      <c r="G33" s="513">
        <f>'F9.2'!$G$23*G25/$O$25</f>
        <v>4.555493668616978</v>
      </c>
      <c r="H33" s="513">
        <f>'F9.2'!$G$23*H25/$O$25</f>
        <v>4.4085422599519148</v>
      </c>
      <c r="I33" s="513">
        <f>'F9.2'!$G$23*I25/$O$25</f>
        <v>7.3425530694675434</v>
      </c>
      <c r="J33" s="513">
        <f>'F9.2'!$G$23*J25/$O$25</f>
        <v>7.105696518839558</v>
      </c>
      <c r="K33" s="513">
        <f>'F9.2'!$G$23*K25/$O$25</f>
        <v>7.3425530694675434</v>
      </c>
      <c r="L33" s="513">
        <f>'F9.2'!$G$23*L25/$O$25</f>
        <v>7.3425530694675434</v>
      </c>
      <c r="M33" s="513">
        <f>'F9.2'!$G$23*M25/$O$25</f>
        <v>6.6319834175835881</v>
      </c>
      <c r="N33" s="513">
        <f>'F9.2'!$G$23*N25/$O$25</f>
        <v>7.3425530694675434</v>
      </c>
      <c r="O33" s="513">
        <f>SUM(C33:N33)</f>
        <v>70</v>
      </c>
    </row>
    <row r="34" spans="2:15" x14ac:dyDescent="0.3">
      <c r="B34" s="109"/>
      <c r="C34" s="514"/>
      <c r="D34" s="514"/>
      <c r="E34" s="514"/>
      <c r="F34" s="514"/>
      <c r="G34" s="514"/>
      <c r="H34" s="514"/>
      <c r="I34" s="514"/>
      <c r="J34" s="514"/>
      <c r="K34" s="514"/>
      <c r="L34" s="514"/>
      <c r="M34" s="514"/>
      <c r="N34" s="514"/>
      <c r="O34" s="514">
        <f>SUM(C34:N34)</f>
        <v>0</v>
      </c>
    </row>
    <row r="35" spans="2:15" x14ac:dyDescent="0.3">
      <c r="B35" s="70" t="s">
        <v>271</v>
      </c>
      <c r="C35" s="485">
        <f t="shared" ref="C35:O35" si="25">SUM(C33:C34)</f>
        <v>4.4085422599519148</v>
      </c>
      <c r="D35" s="485">
        <f t="shared" si="25"/>
        <v>4.555493668616978</v>
      </c>
      <c r="E35" s="485">
        <f t="shared" si="25"/>
        <v>4.4085422599519148</v>
      </c>
      <c r="F35" s="485">
        <f t="shared" si="25"/>
        <v>4.555493668616978</v>
      </c>
      <c r="G35" s="485">
        <f t="shared" si="25"/>
        <v>4.555493668616978</v>
      </c>
      <c r="H35" s="485">
        <f t="shared" si="25"/>
        <v>4.4085422599519148</v>
      </c>
      <c r="I35" s="485">
        <f t="shared" si="25"/>
        <v>7.3425530694675434</v>
      </c>
      <c r="J35" s="485">
        <f t="shared" si="25"/>
        <v>7.105696518839558</v>
      </c>
      <c r="K35" s="485">
        <f t="shared" si="25"/>
        <v>7.3425530694675434</v>
      </c>
      <c r="L35" s="485">
        <f t="shared" si="25"/>
        <v>7.3425530694675434</v>
      </c>
      <c r="M35" s="485">
        <f t="shared" si="25"/>
        <v>6.6319834175835881</v>
      </c>
      <c r="N35" s="485">
        <f t="shared" si="25"/>
        <v>7.3425530694675434</v>
      </c>
      <c r="O35" s="485">
        <f t="shared" si="25"/>
        <v>70</v>
      </c>
    </row>
    <row r="38" spans="2:15" x14ac:dyDescent="0.3">
      <c r="B38" s="52" t="s">
        <v>962</v>
      </c>
      <c r="C38" s="18"/>
      <c r="D38" s="18"/>
      <c r="E38" s="18"/>
      <c r="F38" s="18"/>
      <c r="G38" s="18"/>
      <c r="H38" s="18"/>
      <c r="I38" s="69"/>
    </row>
    <row r="39" spans="2:15" x14ac:dyDescent="0.3">
      <c r="B39" s="52" t="s">
        <v>963</v>
      </c>
      <c r="C39" s="60"/>
      <c r="D39" s="60"/>
      <c r="O39" s="60" t="s">
        <v>277</v>
      </c>
    </row>
    <row r="40" spans="2:15" x14ac:dyDescent="0.3">
      <c r="B40" s="107" t="s">
        <v>278</v>
      </c>
      <c r="C40" s="940" t="s">
        <v>279</v>
      </c>
      <c r="D40" s="940" t="s">
        <v>280</v>
      </c>
      <c r="E40" s="108" t="s">
        <v>281</v>
      </c>
      <c r="F40" s="108" t="s">
        <v>282</v>
      </c>
      <c r="G40" s="108" t="s">
        <v>283</v>
      </c>
      <c r="H40" s="108" t="s">
        <v>284</v>
      </c>
      <c r="I40" s="108" t="s">
        <v>285</v>
      </c>
      <c r="J40" s="108" t="s">
        <v>286</v>
      </c>
      <c r="K40" s="108" t="s">
        <v>287</v>
      </c>
      <c r="L40" s="108" t="s">
        <v>288</v>
      </c>
      <c r="M40" s="108" t="s">
        <v>289</v>
      </c>
      <c r="N40" s="108" t="s">
        <v>290</v>
      </c>
      <c r="O40" s="108" t="s">
        <v>271</v>
      </c>
    </row>
    <row r="41" spans="2:15" x14ac:dyDescent="0.3">
      <c r="B41" s="154" t="s">
        <v>812</v>
      </c>
      <c r="C41" s="513">
        <f>'F9.2'!$G$34*C25/$O$25</f>
        <v>4.4085422599519148</v>
      </c>
      <c r="D41" s="513">
        <f>'F9.2'!$G$34*D25/$O$25</f>
        <v>4.555493668616978</v>
      </c>
      <c r="E41" s="513">
        <f>'F9.2'!$G$34*E25/$O$25</f>
        <v>4.4085422599519148</v>
      </c>
      <c r="F41" s="513">
        <f>'F9.2'!$G$34*F25/$O$25</f>
        <v>4.555493668616978</v>
      </c>
      <c r="G41" s="513">
        <f>'F9.2'!$G$34*G25/$O$25</f>
        <v>4.555493668616978</v>
      </c>
      <c r="H41" s="513">
        <f>'F9.2'!$G$34*H25/$O$25</f>
        <v>4.4085422599519148</v>
      </c>
      <c r="I41" s="513">
        <f>'F9.2'!$G$34*I25/$O$25</f>
        <v>7.3425530694675434</v>
      </c>
      <c r="J41" s="513">
        <f>'F9.2'!$G$34*J25/$O$25</f>
        <v>7.105696518839558</v>
      </c>
      <c r="K41" s="513">
        <f>'F9.2'!$G$34*K25/$O$25</f>
        <v>7.3425530694675434</v>
      </c>
      <c r="L41" s="513">
        <f>'F9.2'!$G$34*L25/$O$25</f>
        <v>7.3425530694675434</v>
      </c>
      <c r="M41" s="513">
        <f>'F9.2'!$G$34*M25/$O$25</f>
        <v>6.6319834175835881</v>
      </c>
      <c r="N41" s="513">
        <f>'F9.2'!$G$34*N25/$O$25</f>
        <v>7.3425530694675434</v>
      </c>
      <c r="O41" s="513">
        <f>SUM(C41:N41)</f>
        <v>70</v>
      </c>
    </row>
    <row r="42" spans="2:15" x14ac:dyDescent="0.3">
      <c r="B42" s="109"/>
      <c r="C42" s="514"/>
      <c r="D42" s="514"/>
      <c r="E42" s="514"/>
      <c r="F42" s="514"/>
      <c r="G42" s="514"/>
      <c r="H42" s="514"/>
      <c r="I42" s="514"/>
      <c r="J42" s="514"/>
      <c r="K42" s="514"/>
      <c r="L42" s="514"/>
      <c r="M42" s="514"/>
      <c r="N42" s="514"/>
      <c r="O42" s="514">
        <f>SUM(C42:N42)</f>
        <v>0</v>
      </c>
    </row>
    <row r="43" spans="2:15" x14ac:dyDescent="0.3">
      <c r="B43" s="70" t="s">
        <v>271</v>
      </c>
      <c r="C43" s="485">
        <f>SUM(C41:C42)</f>
        <v>4.4085422599519148</v>
      </c>
      <c r="D43" s="485">
        <f t="shared" ref="D43:O43" si="26">SUM(D41:D42)</f>
        <v>4.555493668616978</v>
      </c>
      <c r="E43" s="485">
        <f t="shared" si="26"/>
        <v>4.4085422599519148</v>
      </c>
      <c r="F43" s="485">
        <f t="shared" si="26"/>
        <v>4.555493668616978</v>
      </c>
      <c r="G43" s="485">
        <f t="shared" si="26"/>
        <v>4.555493668616978</v>
      </c>
      <c r="H43" s="485">
        <f t="shared" si="26"/>
        <v>4.4085422599519148</v>
      </c>
      <c r="I43" s="485">
        <f t="shared" si="26"/>
        <v>7.3425530694675434</v>
      </c>
      <c r="J43" s="485">
        <f t="shared" si="26"/>
        <v>7.105696518839558</v>
      </c>
      <c r="K43" s="485">
        <f t="shared" si="26"/>
        <v>7.3425530694675434</v>
      </c>
      <c r="L43" s="485">
        <f t="shared" si="26"/>
        <v>7.3425530694675434</v>
      </c>
      <c r="M43" s="485">
        <f t="shared" si="26"/>
        <v>6.6319834175835881</v>
      </c>
      <c r="N43" s="485">
        <f t="shared" si="26"/>
        <v>7.3425530694675434</v>
      </c>
      <c r="O43" s="485">
        <f t="shared" si="26"/>
        <v>70</v>
      </c>
    </row>
    <row r="45" spans="2:15" x14ac:dyDescent="0.3">
      <c r="B45" s="52" t="s">
        <v>1439</v>
      </c>
      <c r="C45" s="18"/>
      <c r="D45" s="18"/>
      <c r="E45" s="18"/>
      <c r="F45" s="18"/>
      <c r="G45" s="18"/>
      <c r="H45" s="18"/>
      <c r="I45" s="69"/>
    </row>
    <row r="46" spans="2:15" x14ac:dyDescent="0.3">
      <c r="B46" s="52" t="s">
        <v>736</v>
      </c>
      <c r="C46" s="60"/>
      <c r="D46" s="60"/>
      <c r="O46" s="60" t="s">
        <v>277</v>
      </c>
    </row>
    <row r="47" spans="2:15" x14ac:dyDescent="0.3">
      <c r="B47" s="107" t="s">
        <v>278</v>
      </c>
      <c r="C47" s="940" t="s">
        <v>279</v>
      </c>
      <c r="D47" s="940" t="s">
        <v>280</v>
      </c>
      <c r="E47" s="108" t="s">
        <v>281</v>
      </c>
      <c r="F47" s="108" t="s">
        <v>282</v>
      </c>
      <c r="G47" s="108" t="s">
        <v>283</v>
      </c>
      <c r="H47" s="108" t="s">
        <v>284</v>
      </c>
      <c r="I47" s="108" t="s">
        <v>285</v>
      </c>
      <c r="J47" s="108" t="s">
        <v>286</v>
      </c>
      <c r="K47" s="108" t="s">
        <v>287</v>
      </c>
      <c r="L47" s="108" t="s">
        <v>288</v>
      </c>
      <c r="M47" s="108" t="s">
        <v>289</v>
      </c>
      <c r="N47" s="108" t="s">
        <v>290</v>
      </c>
      <c r="O47" s="108" t="s">
        <v>271</v>
      </c>
    </row>
    <row r="48" spans="2:15" x14ac:dyDescent="0.3">
      <c r="B48" s="154" t="s">
        <v>812</v>
      </c>
      <c r="C48" s="513">
        <f>'F9.2'!$G$34*C25/$O$25</f>
        <v>4.4085422599519148</v>
      </c>
      <c r="D48" s="513">
        <f>'F9.2'!$G$34*D25/$O$25</f>
        <v>4.555493668616978</v>
      </c>
      <c r="E48" s="513">
        <f>'F9.2'!$G$34*E25/$O$25</f>
        <v>4.4085422599519148</v>
      </c>
      <c r="F48" s="513">
        <f>'F9.2'!$G$34*F25/$O$25</f>
        <v>4.555493668616978</v>
      </c>
      <c r="G48" s="513">
        <f>'F9.2'!$G$34*G25/$O$25</f>
        <v>4.555493668616978</v>
      </c>
      <c r="H48" s="513">
        <f>'F9.2'!$G$34*H25/$O$25</f>
        <v>4.4085422599519148</v>
      </c>
      <c r="I48" s="513">
        <f>'F9.2'!$G$34*I25/$O$25</f>
        <v>7.3425530694675434</v>
      </c>
      <c r="J48" s="513">
        <f>'F9.2'!$G$34*J25/$O$25</f>
        <v>7.105696518839558</v>
      </c>
      <c r="K48" s="513">
        <f>'F9.2'!$G$34*K25/$O$25</f>
        <v>7.3425530694675434</v>
      </c>
      <c r="L48" s="513">
        <f>'F9.2'!$G$34*L25/$O$25</f>
        <v>7.3425530694675434</v>
      </c>
      <c r="M48" s="513">
        <f>'F9.2'!$G$34*M25/$O$25</f>
        <v>6.6319834175835881</v>
      </c>
      <c r="N48" s="513">
        <f>'F9.2'!$G$34*N25/$O$25</f>
        <v>7.3425530694675434</v>
      </c>
      <c r="O48" s="513">
        <f>SUM(C48:N48)</f>
        <v>70</v>
      </c>
    </row>
    <row r="49" spans="2:15" x14ac:dyDescent="0.3">
      <c r="B49" s="109"/>
      <c r="C49" s="514"/>
      <c r="D49" s="514"/>
      <c r="E49" s="514"/>
      <c r="F49" s="514"/>
      <c r="G49" s="514"/>
      <c r="H49" s="514"/>
      <c r="I49" s="514"/>
      <c r="J49" s="514"/>
      <c r="K49" s="514"/>
      <c r="L49" s="514"/>
      <c r="M49" s="514"/>
      <c r="N49" s="514"/>
      <c r="O49" s="514">
        <f>SUM(C49:N49)</f>
        <v>0</v>
      </c>
    </row>
    <row r="50" spans="2:15" x14ac:dyDescent="0.3">
      <c r="B50" s="70" t="s">
        <v>271</v>
      </c>
      <c r="C50" s="485">
        <f>SUM(C48:C49)</f>
        <v>4.4085422599519148</v>
      </c>
      <c r="D50" s="485">
        <f t="shared" ref="D50:O50" si="27">SUM(D48:D49)</f>
        <v>4.555493668616978</v>
      </c>
      <c r="E50" s="485">
        <f t="shared" si="27"/>
        <v>4.4085422599519148</v>
      </c>
      <c r="F50" s="485">
        <f t="shared" si="27"/>
        <v>4.555493668616978</v>
      </c>
      <c r="G50" s="485">
        <f t="shared" si="27"/>
        <v>4.555493668616978</v>
      </c>
      <c r="H50" s="485">
        <f t="shared" si="27"/>
        <v>4.4085422599519148</v>
      </c>
      <c r="I50" s="485">
        <f t="shared" si="27"/>
        <v>7.3425530694675434</v>
      </c>
      <c r="J50" s="485">
        <f t="shared" si="27"/>
        <v>7.105696518839558</v>
      </c>
      <c r="K50" s="485">
        <f t="shared" si="27"/>
        <v>7.3425530694675434</v>
      </c>
      <c r="L50" s="485">
        <f t="shared" si="27"/>
        <v>7.3425530694675434</v>
      </c>
      <c r="M50" s="485">
        <f t="shared" si="27"/>
        <v>6.6319834175835881</v>
      </c>
      <c r="N50" s="485">
        <f t="shared" si="27"/>
        <v>7.3425530694675434</v>
      </c>
      <c r="O50" s="485">
        <f t="shared" si="27"/>
        <v>70</v>
      </c>
    </row>
    <row r="53" spans="2:15" x14ac:dyDescent="0.3">
      <c r="B53" s="52" t="s">
        <v>1440</v>
      </c>
      <c r="C53" s="18"/>
      <c r="D53" s="18"/>
      <c r="E53" s="18"/>
      <c r="F53" s="18"/>
      <c r="G53" s="18"/>
      <c r="H53" s="18"/>
      <c r="I53" s="69"/>
    </row>
    <row r="54" spans="2:15" x14ac:dyDescent="0.3">
      <c r="B54" s="52" t="s">
        <v>736</v>
      </c>
      <c r="C54" s="60"/>
      <c r="D54" s="60"/>
      <c r="O54" s="60" t="s">
        <v>277</v>
      </c>
    </row>
    <row r="55" spans="2:15" x14ac:dyDescent="0.3">
      <c r="B55" s="107" t="s">
        <v>278</v>
      </c>
      <c r="C55" s="940" t="s">
        <v>279</v>
      </c>
      <c r="D55" s="940" t="s">
        <v>280</v>
      </c>
      <c r="E55" s="108" t="s">
        <v>281</v>
      </c>
      <c r="F55" s="108" t="s">
        <v>282</v>
      </c>
      <c r="G55" s="108" t="s">
        <v>283</v>
      </c>
      <c r="H55" s="108" t="s">
        <v>284</v>
      </c>
      <c r="I55" s="108" t="s">
        <v>285</v>
      </c>
      <c r="J55" s="108" t="s">
        <v>286</v>
      </c>
      <c r="K55" s="108" t="s">
        <v>287</v>
      </c>
      <c r="L55" s="108" t="s">
        <v>288</v>
      </c>
      <c r="M55" s="108" t="s">
        <v>289</v>
      </c>
      <c r="N55" s="108" t="s">
        <v>290</v>
      </c>
      <c r="O55" s="108" t="s">
        <v>271</v>
      </c>
    </row>
    <row r="56" spans="2:15" x14ac:dyDescent="0.3">
      <c r="B56" s="154" t="s">
        <v>812</v>
      </c>
      <c r="C56" s="513">
        <f>'F9.2'!$G$34*C25/$O$25</f>
        <v>4.4085422599519148</v>
      </c>
      <c r="D56" s="513">
        <f>'F9.2'!$G$34*D25/$O$25</f>
        <v>4.555493668616978</v>
      </c>
      <c r="E56" s="513">
        <f>'F9.2'!$G$34*E25/$O$25</f>
        <v>4.4085422599519148</v>
      </c>
      <c r="F56" s="513">
        <f>'F9.2'!$G$34*F25/$O$25</f>
        <v>4.555493668616978</v>
      </c>
      <c r="G56" s="513">
        <f>'F9.2'!$G$34*G25/$O$25</f>
        <v>4.555493668616978</v>
      </c>
      <c r="H56" s="513">
        <f>'F9.2'!$G$34*H25/$O$25</f>
        <v>4.4085422599519148</v>
      </c>
      <c r="I56" s="513">
        <f>'F9.2'!$G$34*I25/$O$25</f>
        <v>7.3425530694675434</v>
      </c>
      <c r="J56" s="513">
        <f>'F9.2'!$G$34*J25/$O$25</f>
        <v>7.105696518839558</v>
      </c>
      <c r="K56" s="513">
        <f>'F9.2'!$G$34*K25/$O$25</f>
        <v>7.3425530694675434</v>
      </c>
      <c r="L56" s="513">
        <f>'F9.2'!$G$34*L25/$O$25</f>
        <v>7.3425530694675434</v>
      </c>
      <c r="M56" s="513">
        <f>'F9.2'!$G$34*M25/$O$25</f>
        <v>6.6319834175835881</v>
      </c>
      <c r="N56" s="513">
        <f>'F9.2'!$G$34*N25/$O$25</f>
        <v>7.3425530694675434</v>
      </c>
      <c r="O56" s="513">
        <f>SUM(C56:N56)</f>
        <v>70</v>
      </c>
    </row>
    <row r="57" spans="2:15" x14ac:dyDescent="0.3">
      <c r="B57" s="109"/>
      <c r="C57" s="514"/>
      <c r="D57" s="514"/>
      <c r="E57" s="514"/>
      <c r="F57" s="514"/>
      <c r="G57" s="514"/>
      <c r="H57" s="514"/>
      <c r="I57" s="514"/>
      <c r="J57" s="514"/>
      <c r="K57" s="514"/>
      <c r="L57" s="514"/>
      <c r="M57" s="514"/>
      <c r="N57" s="514"/>
      <c r="O57" s="514">
        <f>SUM(C57:N57)</f>
        <v>0</v>
      </c>
    </row>
    <row r="58" spans="2:15" x14ac:dyDescent="0.3">
      <c r="B58" s="70" t="s">
        <v>271</v>
      </c>
      <c r="C58" s="485">
        <f>SUM(C56:C57)</f>
        <v>4.4085422599519148</v>
      </c>
      <c r="D58" s="485">
        <f t="shared" ref="D58:O58" si="28">SUM(D56:D57)</f>
        <v>4.555493668616978</v>
      </c>
      <c r="E58" s="485">
        <f t="shared" si="28"/>
        <v>4.4085422599519148</v>
      </c>
      <c r="F58" s="485">
        <f t="shared" si="28"/>
        <v>4.555493668616978</v>
      </c>
      <c r="G58" s="485">
        <f t="shared" si="28"/>
        <v>4.555493668616978</v>
      </c>
      <c r="H58" s="485">
        <f t="shared" si="28"/>
        <v>4.4085422599519148</v>
      </c>
      <c r="I58" s="485">
        <f t="shared" si="28"/>
        <v>7.3425530694675434</v>
      </c>
      <c r="J58" s="485">
        <f t="shared" si="28"/>
        <v>7.105696518839558</v>
      </c>
      <c r="K58" s="485">
        <f t="shared" si="28"/>
        <v>7.3425530694675434</v>
      </c>
      <c r="L58" s="485">
        <f t="shared" si="28"/>
        <v>7.3425530694675434</v>
      </c>
      <c r="M58" s="485">
        <f t="shared" si="28"/>
        <v>6.6319834175835881</v>
      </c>
      <c r="N58" s="485">
        <f t="shared" si="28"/>
        <v>7.3425530694675434</v>
      </c>
      <c r="O58" s="485">
        <f t="shared" si="28"/>
        <v>70</v>
      </c>
    </row>
    <row r="61" spans="2:15" x14ac:dyDescent="0.3">
      <c r="B61" s="52" t="s">
        <v>1441</v>
      </c>
      <c r="C61" s="18"/>
      <c r="D61" s="18"/>
      <c r="E61" s="18"/>
      <c r="F61" s="18"/>
      <c r="G61" s="18"/>
      <c r="H61" s="18"/>
      <c r="I61" s="69"/>
    </row>
    <row r="62" spans="2:15" x14ac:dyDescent="0.3">
      <c r="B62" s="52" t="s">
        <v>736</v>
      </c>
      <c r="C62" s="60"/>
      <c r="D62" s="60"/>
      <c r="O62" s="60" t="s">
        <v>277</v>
      </c>
    </row>
    <row r="63" spans="2:15" x14ac:dyDescent="0.3">
      <c r="B63" s="107" t="s">
        <v>278</v>
      </c>
      <c r="C63" s="940" t="s">
        <v>279</v>
      </c>
      <c r="D63" s="940" t="s">
        <v>280</v>
      </c>
      <c r="E63" s="108" t="s">
        <v>281</v>
      </c>
      <c r="F63" s="108" t="s">
        <v>282</v>
      </c>
      <c r="G63" s="108" t="s">
        <v>283</v>
      </c>
      <c r="H63" s="108" t="s">
        <v>284</v>
      </c>
      <c r="I63" s="108" t="s">
        <v>285</v>
      </c>
      <c r="J63" s="108" t="s">
        <v>286</v>
      </c>
      <c r="K63" s="108" t="s">
        <v>287</v>
      </c>
      <c r="L63" s="108" t="s">
        <v>288</v>
      </c>
      <c r="M63" s="108" t="s">
        <v>289</v>
      </c>
      <c r="N63" s="108" t="s">
        <v>290</v>
      </c>
      <c r="O63" s="108" t="s">
        <v>271</v>
      </c>
    </row>
    <row r="64" spans="2:15" x14ac:dyDescent="0.3">
      <c r="B64" s="154" t="s">
        <v>812</v>
      </c>
      <c r="C64" s="513">
        <f>'F9.2'!$G$25*C25/$O$25</f>
        <v>4.4085422599519148</v>
      </c>
      <c r="D64" s="513">
        <f>'F9.2'!$G$25*D25/$O$25</f>
        <v>4.555493668616978</v>
      </c>
      <c r="E64" s="513">
        <f>'F9.2'!$G$25*E25/$O$25</f>
        <v>4.4085422599519148</v>
      </c>
      <c r="F64" s="513">
        <f>'F9.2'!$G$25*F25/$O$25</f>
        <v>4.555493668616978</v>
      </c>
      <c r="G64" s="513">
        <f>'F9.2'!$G$25*G25/$O$25</f>
        <v>4.555493668616978</v>
      </c>
      <c r="H64" s="513">
        <f>'F9.2'!$G$25*H25/$O$25</f>
        <v>4.4085422599519148</v>
      </c>
      <c r="I64" s="513">
        <f>'F9.2'!$G$25*I25/$O$25</f>
        <v>7.3425530694675434</v>
      </c>
      <c r="J64" s="513">
        <f>'F9.2'!$G$25*J25/$O$25</f>
        <v>7.105696518839558</v>
      </c>
      <c r="K64" s="513">
        <f>'F9.2'!$G$25*K25/$O$25</f>
        <v>7.3425530694675434</v>
      </c>
      <c r="L64" s="513">
        <f>'F9.2'!$G$25*L25/$O$25</f>
        <v>7.3425530694675434</v>
      </c>
      <c r="M64" s="513">
        <f>'F9.2'!$G$25*M25/$O$25</f>
        <v>6.6319834175835881</v>
      </c>
      <c r="N64" s="513">
        <f>'F9.2'!$G$25*N25/$O$25</f>
        <v>7.3425530694675434</v>
      </c>
      <c r="O64" s="513">
        <f>SUM(C64:N64)</f>
        <v>70</v>
      </c>
    </row>
    <row r="65" spans="2:15" x14ac:dyDescent="0.3">
      <c r="B65" s="109"/>
      <c r="C65" s="514"/>
      <c r="D65" s="514"/>
      <c r="E65" s="514"/>
      <c r="F65" s="514"/>
      <c r="G65" s="514"/>
      <c r="H65" s="514"/>
      <c r="I65" s="514"/>
      <c r="J65" s="514"/>
      <c r="K65" s="514"/>
      <c r="L65" s="514"/>
      <c r="M65" s="514"/>
      <c r="N65" s="514"/>
      <c r="O65" s="514">
        <f>SUM(C65:N65)</f>
        <v>0</v>
      </c>
    </row>
    <row r="66" spans="2:15" x14ac:dyDescent="0.3">
      <c r="B66" s="70" t="s">
        <v>271</v>
      </c>
      <c r="C66" s="485">
        <f>SUM(C64:C65)</f>
        <v>4.4085422599519148</v>
      </c>
      <c r="D66" s="485">
        <f t="shared" ref="D66:O66" si="29">SUM(D64:D65)</f>
        <v>4.555493668616978</v>
      </c>
      <c r="E66" s="485">
        <f t="shared" si="29"/>
        <v>4.4085422599519148</v>
      </c>
      <c r="F66" s="485">
        <f t="shared" si="29"/>
        <v>4.555493668616978</v>
      </c>
      <c r="G66" s="485">
        <f t="shared" si="29"/>
        <v>4.555493668616978</v>
      </c>
      <c r="H66" s="485">
        <f t="shared" si="29"/>
        <v>4.4085422599519148</v>
      </c>
      <c r="I66" s="485">
        <f t="shared" si="29"/>
        <v>7.3425530694675434</v>
      </c>
      <c r="J66" s="485">
        <f t="shared" si="29"/>
        <v>7.105696518839558</v>
      </c>
      <c r="K66" s="485">
        <f t="shared" si="29"/>
        <v>7.3425530694675434</v>
      </c>
      <c r="L66" s="485">
        <f t="shared" si="29"/>
        <v>7.3425530694675434</v>
      </c>
      <c r="M66" s="485">
        <f t="shared" si="29"/>
        <v>6.6319834175835881</v>
      </c>
      <c r="N66" s="485">
        <f t="shared" si="29"/>
        <v>7.3425530694675434</v>
      </c>
      <c r="O66" s="485">
        <f t="shared" si="29"/>
        <v>70</v>
      </c>
    </row>
  </sheetData>
  <mergeCells count="6">
    <mergeCell ref="B2:O2"/>
    <mergeCell ref="B3:O3"/>
    <mergeCell ref="B4:O4"/>
    <mergeCell ref="B23:B24"/>
    <mergeCell ref="K23:N23"/>
    <mergeCell ref="C23:J23"/>
  </mergeCells>
  <pageMargins left="1.63" right="1.33" top="1" bottom="0.37" header="0.5" footer="0.5"/>
  <pageSetup paperSize="9" scale="5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N32"/>
  <sheetViews>
    <sheetView showGridLines="0" view="pageBreakPreview" topLeftCell="A12" zoomScale="75" zoomScaleNormal="75" zoomScaleSheetLayoutView="75" workbookViewId="0">
      <selection activeCell="N12" sqref="N12"/>
    </sheetView>
  </sheetViews>
  <sheetFormatPr defaultColWidth="9.36328125" defaultRowHeight="13" x14ac:dyDescent="0.25"/>
  <cols>
    <col min="1" max="1" width="9.36328125" style="71"/>
    <col min="2" max="2" width="29.453125" style="71" customWidth="1"/>
    <col min="3" max="6" width="12.36328125" style="71" customWidth="1"/>
    <col min="7" max="9" width="10.36328125" style="71" customWidth="1"/>
    <col min="10" max="14" width="11.6328125" style="71" customWidth="1"/>
    <col min="15" max="16384" width="9.36328125" style="71"/>
  </cols>
  <sheetData>
    <row r="1" spans="2:14" s="5" customFormat="1" ht="14" x14ac:dyDescent="0.3">
      <c r="B1" s="68"/>
    </row>
    <row r="2" spans="2:14" s="5" customFormat="1" ht="14" x14ac:dyDescent="0.3">
      <c r="B2" s="14" t="str">
        <f>Index!B2</f>
        <v xml:space="preserve">      Maharashtra State Power Generation Company Ltd.</v>
      </c>
      <c r="C2" s="17"/>
      <c r="D2" s="17"/>
      <c r="E2" s="17"/>
      <c r="F2" s="17"/>
      <c r="G2" s="17"/>
      <c r="H2" s="17"/>
      <c r="I2" s="17"/>
      <c r="J2" s="17"/>
      <c r="K2" s="17"/>
      <c r="L2" s="17"/>
      <c r="M2" s="17"/>
      <c r="N2" s="17"/>
    </row>
    <row r="3" spans="2:14" s="5" customFormat="1" ht="14" x14ac:dyDescent="0.3">
      <c r="B3" s="14" t="str">
        <f>Index!B3</f>
        <v>MYT Petition Formats for Bhira</v>
      </c>
      <c r="C3" s="67"/>
      <c r="D3" s="67"/>
      <c r="E3" s="67"/>
      <c r="F3" s="67"/>
      <c r="G3" s="67"/>
      <c r="H3" s="67"/>
      <c r="I3" s="67"/>
      <c r="J3" s="67"/>
      <c r="K3" s="67"/>
      <c r="L3" s="67"/>
      <c r="M3" s="67"/>
      <c r="N3" s="17"/>
    </row>
    <row r="4" spans="2:14" s="5" customFormat="1" ht="14" x14ac:dyDescent="0.3">
      <c r="B4" s="16" t="s">
        <v>347</v>
      </c>
      <c r="C4" s="18"/>
      <c r="D4" s="18"/>
      <c r="E4" s="18"/>
      <c r="F4" s="18"/>
      <c r="G4" s="18"/>
      <c r="H4" s="18"/>
      <c r="I4" s="18"/>
      <c r="J4" s="18"/>
      <c r="K4" s="18"/>
      <c r="L4" s="18"/>
      <c r="M4" s="18"/>
      <c r="N4" s="18"/>
    </row>
    <row r="6" spans="2:14" x14ac:dyDescent="0.25">
      <c r="B6" s="75"/>
      <c r="C6" s="76"/>
      <c r="D6" s="76"/>
      <c r="E6" s="76"/>
      <c r="F6" s="76"/>
      <c r="G6" s="76"/>
      <c r="H6" s="76"/>
      <c r="I6" s="76"/>
      <c r="J6" s="76"/>
      <c r="K6" s="76"/>
      <c r="L6" s="76"/>
      <c r="M6" s="76"/>
      <c r="N6" s="76"/>
    </row>
    <row r="7" spans="2:14" ht="14" x14ac:dyDescent="0.3">
      <c r="B7" s="52" t="s">
        <v>519</v>
      </c>
    </row>
    <row r="8" spans="2:14" ht="14" x14ac:dyDescent="0.3">
      <c r="B8" s="52" t="s">
        <v>28</v>
      </c>
      <c r="N8" s="72" t="s">
        <v>10</v>
      </c>
    </row>
    <row r="9" spans="2:14" s="116" customFormat="1" ht="45.75" customHeight="1" x14ac:dyDescent="0.25">
      <c r="B9" s="1441" t="s">
        <v>278</v>
      </c>
      <c r="C9" s="1303" t="s">
        <v>294</v>
      </c>
      <c r="D9" s="1303"/>
      <c r="E9" s="1303"/>
      <c r="F9" s="1303"/>
      <c r="G9" s="1301" t="s">
        <v>295</v>
      </c>
      <c r="H9" s="1301"/>
      <c r="I9" s="1301"/>
      <c r="J9" s="1301" t="s">
        <v>296</v>
      </c>
      <c r="K9" s="1301"/>
      <c r="L9" s="1301"/>
      <c r="M9" s="1301"/>
      <c r="N9" s="1301"/>
    </row>
    <row r="10" spans="2:14" ht="73.25" customHeight="1" x14ac:dyDescent="0.25">
      <c r="B10" s="1443"/>
      <c r="C10" s="350" t="s">
        <v>350</v>
      </c>
      <c r="D10" s="350" t="s">
        <v>348</v>
      </c>
      <c r="E10" s="621" t="s">
        <v>776</v>
      </c>
      <c r="F10" s="350" t="s">
        <v>349</v>
      </c>
      <c r="G10" s="350" t="s">
        <v>297</v>
      </c>
      <c r="H10" s="350" t="s">
        <v>777</v>
      </c>
      <c r="I10" s="350" t="s">
        <v>298</v>
      </c>
      <c r="J10" s="622" t="s">
        <v>299</v>
      </c>
      <c r="K10" s="350" t="s">
        <v>300</v>
      </c>
      <c r="L10" s="621" t="s">
        <v>778</v>
      </c>
      <c r="M10" s="350" t="s">
        <v>779</v>
      </c>
      <c r="N10" s="351" t="s">
        <v>271</v>
      </c>
    </row>
    <row r="11" spans="2:14" s="73" customFormat="1" x14ac:dyDescent="0.25">
      <c r="B11" s="112"/>
      <c r="C11" s="409"/>
      <c r="D11" s="409"/>
      <c r="E11" s="409"/>
      <c r="F11" s="409"/>
      <c r="G11" s="409"/>
      <c r="H11" s="409"/>
      <c r="I11" s="409"/>
      <c r="J11" s="409"/>
      <c r="K11" s="409"/>
      <c r="L11" s="409"/>
      <c r="M11" s="409"/>
      <c r="N11" s="410"/>
    </row>
    <row r="12" spans="2:14" ht="14" x14ac:dyDescent="0.25">
      <c r="B12" s="154" t="s">
        <v>812</v>
      </c>
      <c r="C12" s="378">
        <f>'F9.1'!Q24</f>
        <v>5.2565811</v>
      </c>
      <c r="D12" s="378">
        <f>'F9.1'!Q21</f>
        <v>0.69100000048858612</v>
      </c>
      <c r="E12" s="378">
        <f>'F9.1'!Q32</f>
        <v>0</v>
      </c>
      <c r="F12" s="378">
        <f>'F9.1'!Q23</f>
        <v>0</v>
      </c>
      <c r="G12" s="378">
        <f>'F9.1'!Q19</f>
        <v>94.149196000000003</v>
      </c>
      <c r="H12" s="378"/>
      <c r="I12" s="378"/>
      <c r="J12" s="378">
        <f>C12</f>
        <v>5.2565811</v>
      </c>
      <c r="K12" s="378">
        <f>'F9.1'!Q25</f>
        <v>6.5057094481999993</v>
      </c>
      <c r="L12" s="378">
        <f>'F9.1'!Q32+'F9.1'!Q28+'F9.1'!Q29+'F9.1'!Q30</f>
        <v>0</v>
      </c>
      <c r="M12" s="378">
        <f>'F9.1'!Q26</f>
        <v>0</v>
      </c>
      <c r="N12" s="378">
        <f>SUM(J12:M12)</f>
        <v>11.762290548199999</v>
      </c>
    </row>
    <row r="13" spans="2:14" ht="14" x14ac:dyDescent="0.25">
      <c r="B13" s="109"/>
      <c r="C13" s="378"/>
      <c r="D13" s="378"/>
      <c r="E13" s="378"/>
      <c r="F13" s="378"/>
      <c r="G13" s="378"/>
      <c r="H13" s="378"/>
      <c r="I13" s="378"/>
      <c r="J13" s="378"/>
      <c r="K13" s="378"/>
      <c r="L13" s="378"/>
      <c r="M13" s="378"/>
      <c r="N13" s="378"/>
    </row>
    <row r="14" spans="2:14" ht="14" x14ac:dyDescent="0.25">
      <c r="B14" s="109" t="s">
        <v>271</v>
      </c>
      <c r="C14" s="408"/>
      <c r="D14" s="408"/>
      <c r="E14" s="408"/>
      <c r="F14" s="408"/>
      <c r="G14" s="408">
        <f t="shared" ref="G14" si="0">SUM(G11:G13)</f>
        <v>94.149196000000003</v>
      </c>
      <c r="H14" s="408"/>
      <c r="I14" s="408"/>
      <c r="J14" s="408">
        <f t="shared" ref="J14" si="1">SUM(J11:J13)</f>
        <v>5.2565811</v>
      </c>
      <c r="K14" s="408">
        <f t="shared" ref="K14" si="2">SUM(K11:K13)</f>
        <v>6.5057094481999993</v>
      </c>
      <c r="L14" s="408">
        <f t="shared" ref="L14" si="3">SUM(L11:L13)</f>
        <v>0</v>
      </c>
      <c r="M14" s="408">
        <f t="shared" ref="M14" si="4">SUM(M11:M13)</f>
        <v>0</v>
      </c>
      <c r="N14" s="408">
        <f t="shared" ref="N14" si="5">SUM(N11:N13)</f>
        <v>11.762290548199999</v>
      </c>
    </row>
    <row r="15" spans="2:14" x14ac:dyDescent="0.25">
      <c r="B15" s="75"/>
      <c r="C15" s="76"/>
      <c r="D15" s="76"/>
      <c r="E15" s="76"/>
      <c r="F15" s="76"/>
      <c r="G15" s="76"/>
      <c r="H15" s="76"/>
      <c r="I15" s="76"/>
      <c r="J15" s="76"/>
      <c r="K15" s="76"/>
      <c r="L15" s="76"/>
      <c r="M15" s="76"/>
      <c r="N15" s="76"/>
    </row>
    <row r="16" spans="2:14" ht="14" x14ac:dyDescent="0.3">
      <c r="B16" s="52" t="s">
        <v>520</v>
      </c>
    </row>
    <row r="17" spans="2:14" ht="14" x14ac:dyDescent="0.3">
      <c r="B17" s="52" t="s">
        <v>28</v>
      </c>
      <c r="N17" s="72" t="s">
        <v>10</v>
      </c>
    </row>
    <row r="18" spans="2:14" s="116" customFormat="1" ht="45.75" customHeight="1" x14ac:dyDescent="0.25">
      <c r="B18" s="1441" t="s">
        <v>278</v>
      </c>
      <c r="C18" s="1303" t="s">
        <v>294</v>
      </c>
      <c r="D18" s="1303"/>
      <c r="E18" s="1303"/>
      <c r="F18" s="1303"/>
      <c r="G18" s="1301" t="s">
        <v>295</v>
      </c>
      <c r="H18" s="1301"/>
      <c r="I18" s="1301"/>
      <c r="J18" s="1442" t="s">
        <v>296</v>
      </c>
      <c r="K18" s="1442"/>
      <c r="L18" s="1442"/>
      <c r="M18" s="1442"/>
      <c r="N18" s="1442"/>
    </row>
    <row r="19" spans="2:14" ht="73.25" customHeight="1" x14ac:dyDescent="0.25">
      <c r="B19" s="1443"/>
      <c r="C19" s="350" t="s">
        <v>350</v>
      </c>
      <c r="D19" s="350" t="s">
        <v>348</v>
      </c>
      <c r="E19" s="575" t="s">
        <v>776</v>
      </c>
      <c r="F19" s="350" t="s">
        <v>349</v>
      </c>
      <c r="G19" s="350" t="s">
        <v>297</v>
      </c>
      <c r="H19" s="350" t="s">
        <v>777</v>
      </c>
      <c r="I19" s="350" t="s">
        <v>298</v>
      </c>
      <c r="J19" s="622" t="s">
        <v>299</v>
      </c>
      <c r="K19" s="350" t="s">
        <v>300</v>
      </c>
      <c r="L19" s="575" t="s">
        <v>778</v>
      </c>
      <c r="M19" s="350" t="s">
        <v>779</v>
      </c>
      <c r="N19" s="351" t="s">
        <v>271</v>
      </c>
    </row>
    <row r="20" spans="2:14" s="73" customFormat="1" x14ac:dyDescent="0.25">
      <c r="B20" s="112"/>
      <c r="C20" s="113"/>
      <c r="D20" s="113"/>
      <c r="E20" s="113"/>
      <c r="F20" s="113"/>
      <c r="G20" s="113"/>
      <c r="H20" s="113"/>
      <c r="I20" s="113"/>
      <c r="J20" s="113"/>
      <c r="K20" s="113"/>
      <c r="L20" s="113"/>
      <c r="M20" s="113"/>
      <c r="N20" s="114"/>
    </row>
    <row r="21" spans="2:14" ht="14" x14ac:dyDescent="0.25">
      <c r="B21" s="154" t="s">
        <v>812</v>
      </c>
      <c r="C21" s="378">
        <f>'F9.1'!Q53</f>
        <v>2.6862374999999998</v>
      </c>
      <c r="D21" s="378">
        <f>'F9.1'!Q50</f>
        <v>0.54900000063649379</v>
      </c>
      <c r="E21" s="381">
        <f>'F9.1'!Q64</f>
        <v>0</v>
      </c>
      <c r="F21" s="378">
        <f>'F9.1'!Q52</f>
        <v>0</v>
      </c>
      <c r="G21" s="378">
        <f>'F9.1'!Q48</f>
        <v>75.413159000000007</v>
      </c>
      <c r="H21" s="115"/>
      <c r="I21" s="115"/>
      <c r="J21" s="381">
        <f>C21</f>
        <v>2.6862374999999998</v>
      </c>
      <c r="K21" s="379">
        <f>'F9.1'!Q54</f>
        <v>4.1401824339000006</v>
      </c>
      <c r="L21" s="379">
        <f>'F9.1'!Q59+'F9.1'!Q57+'F9.1'!Q58+'F9.1'!Q64</f>
        <v>0</v>
      </c>
      <c r="M21" s="378">
        <f>'F9.1'!Q55</f>
        <v>0</v>
      </c>
      <c r="N21" s="378">
        <f>SUM(J21:M21)</f>
        <v>6.8264199339000005</v>
      </c>
    </row>
    <row r="22" spans="2:14" x14ac:dyDescent="0.25">
      <c r="B22" s="74"/>
      <c r="C22" s="74"/>
      <c r="D22" s="74"/>
      <c r="E22" s="74"/>
      <c r="F22" s="74"/>
      <c r="G22" s="74"/>
      <c r="H22" s="74"/>
      <c r="I22" s="74"/>
      <c r="J22" s="74"/>
      <c r="K22" s="74"/>
      <c r="L22" s="74"/>
      <c r="M22" s="74"/>
      <c r="N22" s="74"/>
    </row>
    <row r="23" spans="2:14" ht="14" x14ac:dyDescent="0.25">
      <c r="B23" s="109" t="s">
        <v>271</v>
      </c>
      <c r="C23" s="408"/>
      <c r="D23" s="408"/>
      <c r="E23" s="408"/>
      <c r="F23" s="408"/>
      <c r="G23" s="408">
        <f t="shared" ref="G23" si="6">SUM(G20:G22)</f>
        <v>75.413159000000007</v>
      </c>
      <c r="H23" s="408"/>
      <c r="I23" s="408"/>
      <c r="J23" s="408">
        <f t="shared" ref="J23" si="7">SUM(J20:J22)</f>
        <v>2.6862374999999998</v>
      </c>
      <c r="K23" s="408">
        <f t="shared" ref="K23" si="8">SUM(K20:K22)</f>
        <v>4.1401824339000006</v>
      </c>
      <c r="L23" s="408">
        <f t="shared" ref="L23" si="9">SUM(L20:L22)</f>
        <v>0</v>
      </c>
      <c r="M23" s="408">
        <f t="shared" ref="M23" si="10">SUM(M20:M22)</f>
        <v>0</v>
      </c>
      <c r="N23" s="408">
        <f t="shared" ref="N23" si="11">SUM(N20:N22)</f>
        <v>6.8264199339000005</v>
      </c>
    </row>
    <row r="25" spans="2:14" ht="14" x14ac:dyDescent="0.3">
      <c r="B25" s="52" t="s">
        <v>960</v>
      </c>
    </row>
    <row r="26" spans="2:14" ht="14" x14ac:dyDescent="0.3">
      <c r="B26" s="52" t="s">
        <v>12</v>
      </c>
      <c r="N26" s="72" t="s">
        <v>10</v>
      </c>
    </row>
    <row r="27" spans="2:14" ht="30.75" customHeight="1" x14ac:dyDescent="0.25">
      <c r="B27" s="1441" t="s">
        <v>278</v>
      </c>
      <c r="C27" s="1303" t="s">
        <v>294</v>
      </c>
      <c r="D27" s="1303"/>
      <c r="E27" s="1303"/>
      <c r="F27" s="1303"/>
      <c r="G27" s="1301" t="s">
        <v>295</v>
      </c>
      <c r="H27" s="1301"/>
      <c r="I27" s="1301"/>
      <c r="J27" s="1442" t="s">
        <v>296</v>
      </c>
      <c r="K27" s="1442"/>
      <c r="L27" s="1442"/>
      <c r="M27" s="1442"/>
      <c r="N27" s="1442"/>
    </row>
    <row r="28" spans="2:14" ht="70.25" customHeight="1" x14ac:dyDescent="0.25">
      <c r="B28" s="1441"/>
      <c r="C28" s="350" t="s">
        <v>350</v>
      </c>
      <c r="D28" s="350" t="s">
        <v>348</v>
      </c>
      <c r="E28" s="575" t="s">
        <v>776</v>
      </c>
      <c r="F28" s="350" t="s">
        <v>349</v>
      </c>
      <c r="G28" s="350" t="s">
        <v>297</v>
      </c>
      <c r="H28" s="350" t="s">
        <v>777</v>
      </c>
      <c r="I28" s="350" t="s">
        <v>298</v>
      </c>
      <c r="J28" s="350" t="s">
        <v>299</v>
      </c>
      <c r="K28" s="350" t="s">
        <v>300</v>
      </c>
      <c r="L28" s="575" t="s">
        <v>778</v>
      </c>
      <c r="M28" s="350" t="s">
        <v>779</v>
      </c>
      <c r="N28" s="351" t="s">
        <v>271</v>
      </c>
    </row>
    <row r="29" spans="2:14" x14ac:dyDescent="0.25">
      <c r="B29" s="112"/>
      <c r="C29" s="113"/>
      <c r="D29" s="113"/>
      <c r="E29" s="113"/>
      <c r="F29" s="113"/>
      <c r="G29" s="113"/>
      <c r="H29" s="113"/>
      <c r="I29" s="113"/>
      <c r="J29" s="113"/>
      <c r="K29" s="113"/>
      <c r="L29" s="113"/>
      <c r="M29" s="113"/>
      <c r="N29" s="114"/>
    </row>
    <row r="30" spans="2:14" ht="14" x14ac:dyDescent="0.25">
      <c r="B30" s="154" t="s">
        <v>1437</v>
      </c>
      <c r="C30" s="935">
        <v>1.6551582100000002</v>
      </c>
      <c r="D30" s="935">
        <f>K30/G30*10</f>
        <v>0.33554043945865142</v>
      </c>
      <c r="E30" s="115"/>
      <c r="F30" s="380">
        <f>M30/G30*10</f>
        <v>0</v>
      </c>
      <c r="G30" s="936">
        <f>SUM('F8'!C27:H27)</f>
        <v>36.006664000000001</v>
      </c>
      <c r="H30" s="115"/>
      <c r="I30" s="115"/>
      <c r="J30" s="937">
        <f>C30</f>
        <v>1.6551582100000002</v>
      </c>
      <c r="K30" s="937">
        <v>1.2081691862000004</v>
      </c>
      <c r="L30" s="115"/>
      <c r="M30" s="379">
        <v>0</v>
      </c>
      <c r="N30" s="937">
        <f>SUM(J30:M30)</f>
        <v>2.8633273962000008</v>
      </c>
    </row>
    <row r="31" spans="2:14" ht="14" x14ac:dyDescent="0.25">
      <c r="B31" s="154" t="s">
        <v>1438</v>
      </c>
      <c r="C31" s="935">
        <v>1.9269123106226163</v>
      </c>
      <c r="D31" s="935">
        <v>0.55442736602578502</v>
      </c>
      <c r="E31" s="115"/>
      <c r="F31" s="115"/>
      <c r="G31" s="935">
        <f>SUM('F8'!I27:N27)</f>
        <v>57.718472760742998</v>
      </c>
      <c r="H31" s="115"/>
      <c r="I31" s="115"/>
      <c r="J31" s="937">
        <f>C31</f>
        <v>1.9269123106226163</v>
      </c>
      <c r="K31" s="935">
        <f>D31*G31/10</f>
        <v>3.2000700823769761</v>
      </c>
      <c r="L31" s="115"/>
      <c r="M31" s="115"/>
      <c r="N31" s="937">
        <f>SUM(J31:M31)</f>
        <v>5.1269823929995919</v>
      </c>
    </row>
    <row r="32" spans="2:14" ht="14" x14ac:dyDescent="0.25">
      <c r="B32" s="154" t="s">
        <v>271</v>
      </c>
      <c r="C32" s="938">
        <f>SUM(C30:C31)</f>
        <v>3.5820705206226164</v>
      </c>
      <c r="D32" s="938"/>
      <c r="E32" s="938"/>
      <c r="F32" s="938"/>
      <c r="G32" s="938">
        <f>SUM(G29:G31)</f>
        <v>93.725136760742998</v>
      </c>
      <c r="H32" s="938"/>
      <c r="I32" s="938"/>
      <c r="J32" s="938">
        <f t="shared" ref="J32:N32" si="12">SUM(J30:J31)</f>
        <v>3.5820705206226164</v>
      </c>
      <c r="K32" s="938">
        <f t="shared" si="12"/>
        <v>4.4082392685769767</v>
      </c>
      <c r="L32" s="938">
        <f t="shared" si="12"/>
        <v>0</v>
      </c>
      <c r="M32" s="938">
        <f t="shared" si="12"/>
        <v>0</v>
      </c>
      <c r="N32" s="938">
        <f t="shared" si="12"/>
        <v>7.9903097891995927</v>
      </c>
    </row>
  </sheetData>
  <mergeCells count="12">
    <mergeCell ref="B27:B28"/>
    <mergeCell ref="C27:F27"/>
    <mergeCell ref="G27:I27"/>
    <mergeCell ref="J27:N27"/>
    <mergeCell ref="B9:B10"/>
    <mergeCell ref="C9:F9"/>
    <mergeCell ref="G9:I9"/>
    <mergeCell ref="J9:N9"/>
    <mergeCell ref="B18:B19"/>
    <mergeCell ref="C18:F18"/>
    <mergeCell ref="G18:I18"/>
    <mergeCell ref="J18:N18"/>
  </mergeCells>
  <pageMargins left="2.2000000000000002" right="0.93" top="0.77" bottom="1" header="0.5" footer="0.5"/>
  <pageSetup paperSize="9" scale="6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S71"/>
  <sheetViews>
    <sheetView showGridLines="0" view="pageBreakPreview" zoomScale="60" zoomScaleNormal="80" workbookViewId="0">
      <pane xSplit="4" ySplit="4" topLeftCell="E8" activePane="bottomRight" state="frozen"/>
      <selection activeCell="D49" sqref="D49"/>
      <selection pane="topRight" activeCell="D49" sqref="D49"/>
      <selection pane="bottomLeft" activeCell="D49" sqref="D49"/>
      <selection pane="bottomRight" activeCell="E17" sqref="E17"/>
    </sheetView>
  </sheetViews>
  <sheetFormatPr defaultColWidth="9.36328125" defaultRowHeight="13" x14ac:dyDescent="0.25"/>
  <cols>
    <col min="1" max="1" width="9.36328125" style="73"/>
    <col min="2" max="2" width="5" style="73" customWidth="1"/>
    <col min="3" max="3" width="38.36328125" style="73" customWidth="1"/>
    <col min="4" max="4" width="16.36328125" style="73" customWidth="1"/>
    <col min="5" max="17" width="15.453125" style="73" customWidth="1"/>
    <col min="18" max="16384" width="9.36328125" style="73"/>
  </cols>
  <sheetData>
    <row r="1" spans="2:17" s="222" customFormat="1" x14ac:dyDescent="0.3">
      <c r="B1" s="221"/>
    </row>
    <row r="2" spans="2:17" s="222" customFormat="1" ht="14" x14ac:dyDescent="0.3">
      <c r="C2" s="237"/>
      <c r="D2" s="223"/>
      <c r="E2" s="223"/>
      <c r="F2" s="14" t="str">
        <f>Index!B2</f>
        <v xml:space="preserve">      Maharashtra State Power Generation Company Ltd.</v>
      </c>
      <c r="G2" s="223"/>
      <c r="H2" s="223"/>
      <c r="I2" s="223"/>
      <c r="J2" s="223"/>
      <c r="K2" s="223"/>
      <c r="L2" s="223"/>
      <c r="M2" s="223"/>
    </row>
    <row r="3" spans="2:17" s="222" customFormat="1" ht="14" x14ac:dyDescent="0.3">
      <c r="C3" s="238"/>
      <c r="D3" s="224"/>
      <c r="E3" s="224"/>
      <c r="F3" s="14" t="str">
        <f>Index!B3</f>
        <v>MYT Petition Formats for Bhira</v>
      </c>
      <c r="G3" s="224"/>
      <c r="H3" s="224"/>
      <c r="I3" s="224"/>
      <c r="J3" s="224"/>
      <c r="K3" s="224"/>
      <c r="L3" s="224"/>
      <c r="M3" s="223"/>
    </row>
    <row r="4" spans="2:17" s="222" customFormat="1" ht="14" x14ac:dyDescent="0.3">
      <c r="C4" s="239"/>
      <c r="D4" s="225"/>
      <c r="E4" s="225"/>
      <c r="F4" s="16" t="s">
        <v>443</v>
      </c>
      <c r="G4" s="225"/>
      <c r="H4" s="225"/>
      <c r="I4" s="225"/>
      <c r="J4" s="225"/>
      <c r="K4" s="225"/>
      <c r="L4" s="225"/>
      <c r="M4" s="225"/>
    </row>
    <row r="7" spans="2:17" x14ac:dyDescent="0.25">
      <c r="B7" s="240" t="s">
        <v>964</v>
      </c>
    </row>
    <row r="8" spans="2:17" x14ac:dyDescent="0.25">
      <c r="B8" s="240" t="s">
        <v>490</v>
      </c>
    </row>
    <row r="9" spans="2:17" ht="26" x14ac:dyDescent="0.25">
      <c r="B9" s="226" t="s">
        <v>430</v>
      </c>
      <c r="C9" s="226" t="s">
        <v>37</v>
      </c>
      <c r="D9" s="226" t="s">
        <v>93</v>
      </c>
      <c r="E9" s="249" t="s">
        <v>279</v>
      </c>
      <c r="F9" s="249" t="s">
        <v>280</v>
      </c>
      <c r="G9" s="108" t="s">
        <v>281</v>
      </c>
      <c r="H9" s="108" t="s">
        <v>282</v>
      </c>
      <c r="I9" s="108" t="s">
        <v>283</v>
      </c>
      <c r="J9" s="108" t="s">
        <v>284</v>
      </c>
      <c r="K9" s="108" t="s">
        <v>285</v>
      </c>
      <c r="L9" s="108" t="s">
        <v>286</v>
      </c>
      <c r="M9" s="108" t="s">
        <v>287</v>
      </c>
      <c r="N9" s="108" t="s">
        <v>288</v>
      </c>
      <c r="O9" s="108" t="s">
        <v>289</v>
      </c>
      <c r="P9" s="108" t="s">
        <v>290</v>
      </c>
      <c r="Q9" s="227" t="s">
        <v>271</v>
      </c>
    </row>
    <row r="10" spans="2:17" x14ac:dyDescent="0.25">
      <c r="B10" s="228">
        <v>1</v>
      </c>
      <c r="C10" s="229" t="s">
        <v>368</v>
      </c>
      <c r="D10" s="228" t="s">
        <v>98</v>
      </c>
      <c r="E10" s="476">
        <v>0.9</v>
      </c>
      <c r="F10" s="476">
        <v>0.9</v>
      </c>
      <c r="G10" s="476">
        <v>0.9</v>
      </c>
      <c r="H10" s="476">
        <v>0.9</v>
      </c>
      <c r="I10" s="476">
        <v>0.9</v>
      </c>
      <c r="J10" s="476">
        <v>0.9</v>
      </c>
      <c r="K10" s="476">
        <v>0.9</v>
      </c>
      <c r="L10" s="476">
        <v>0.9</v>
      </c>
      <c r="M10" s="476">
        <v>0.9</v>
      </c>
      <c r="N10" s="476">
        <v>0.9</v>
      </c>
      <c r="O10" s="476">
        <v>0.9</v>
      </c>
      <c r="P10" s="476">
        <v>0.9</v>
      </c>
      <c r="Q10" s="476"/>
    </row>
    <row r="11" spans="2:17" x14ac:dyDescent="0.25">
      <c r="B11" s="228">
        <f>B10+1</f>
        <v>2</v>
      </c>
      <c r="C11" s="229" t="s">
        <v>431</v>
      </c>
      <c r="D11" s="228" t="s">
        <v>98</v>
      </c>
      <c r="E11" s="230"/>
      <c r="F11" s="230"/>
      <c r="G11" s="230"/>
      <c r="H11" s="230"/>
      <c r="I11" s="230"/>
      <c r="J11" s="230"/>
      <c r="K11" s="230"/>
      <c r="L11" s="230"/>
      <c r="M11" s="230"/>
      <c r="N11" s="230"/>
      <c r="O11" s="230"/>
      <c r="P11" s="230"/>
      <c r="Q11" s="231"/>
    </row>
    <row r="12" spans="2:17" x14ac:dyDescent="0.25">
      <c r="B12" s="228">
        <f>B11+1</f>
        <v>3</v>
      </c>
      <c r="C12" s="229" t="s">
        <v>432</v>
      </c>
      <c r="D12" s="228" t="s">
        <v>98</v>
      </c>
      <c r="E12" s="477"/>
      <c r="F12" s="477"/>
      <c r="G12" s="477"/>
      <c r="H12" s="477"/>
      <c r="I12" s="477"/>
      <c r="J12" s="477"/>
      <c r="K12" s="477"/>
      <c r="L12" s="477"/>
      <c r="M12" s="477"/>
      <c r="N12" s="477"/>
      <c r="O12" s="477"/>
      <c r="P12" s="477"/>
      <c r="Q12" s="477"/>
    </row>
    <row r="13" spans="2:17" x14ac:dyDescent="0.25">
      <c r="B13" s="228">
        <f t="shared" ref="B13:B32" si="0">B12+1</f>
        <v>4</v>
      </c>
      <c r="C13" s="229" t="s">
        <v>99</v>
      </c>
      <c r="D13" s="228" t="s">
        <v>98</v>
      </c>
      <c r="E13" s="230"/>
      <c r="F13" s="230"/>
      <c r="G13" s="230"/>
      <c r="H13" s="230"/>
      <c r="I13" s="230"/>
      <c r="J13" s="230"/>
      <c r="K13" s="230"/>
      <c r="L13" s="230"/>
      <c r="M13" s="230"/>
      <c r="N13" s="230"/>
      <c r="O13" s="230"/>
      <c r="P13" s="230"/>
      <c r="Q13" s="230"/>
    </row>
    <row r="14" spans="2:17" x14ac:dyDescent="0.25">
      <c r="B14" s="228">
        <f t="shared" si="0"/>
        <v>5</v>
      </c>
      <c r="C14" s="229" t="s">
        <v>433</v>
      </c>
      <c r="D14" s="228" t="s">
        <v>98</v>
      </c>
      <c r="E14" s="476"/>
      <c r="F14" s="476"/>
      <c r="G14" s="476"/>
      <c r="H14" s="476"/>
      <c r="I14" s="476"/>
      <c r="J14" s="476"/>
      <c r="K14" s="476"/>
      <c r="L14" s="476"/>
      <c r="M14" s="476"/>
      <c r="N14" s="476"/>
      <c r="O14" s="476"/>
      <c r="P14" s="476"/>
      <c r="Q14" s="476"/>
    </row>
    <row r="15" spans="2:17" x14ac:dyDescent="0.25">
      <c r="B15" s="228">
        <v>6</v>
      </c>
      <c r="C15" s="229" t="s">
        <v>769</v>
      </c>
      <c r="D15" s="228" t="s">
        <v>98</v>
      </c>
      <c r="E15" s="230"/>
      <c r="F15" s="230"/>
      <c r="G15" s="230"/>
      <c r="H15" s="230"/>
      <c r="I15" s="230"/>
      <c r="J15" s="230"/>
      <c r="K15" s="230"/>
      <c r="L15" s="230"/>
      <c r="M15" s="230"/>
      <c r="N15" s="230"/>
      <c r="O15" s="230"/>
      <c r="P15" s="230"/>
      <c r="Q15" s="230"/>
    </row>
    <row r="16" spans="2:17" x14ac:dyDescent="0.25">
      <c r="B16" s="228">
        <v>7</v>
      </c>
      <c r="C16" s="229" t="s">
        <v>434</v>
      </c>
      <c r="D16" s="228" t="s">
        <v>98</v>
      </c>
      <c r="E16" s="477"/>
      <c r="F16" s="477"/>
      <c r="G16" s="477"/>
      <c r="H16" s="477"/>
      <c r="I16" s="477"/>
      <c r="J16" s="477"/>
      <c r="K16" s="477"/>
      <c r="L16" s="477"/>
      <c r="M16" s="477"/>
      <c r="N16" s="477"/>
      <c r="O16" s="477"/>
      <c r="P16" s="477"/>
      <c r="Q16" s="477"/>
    </row>
    <row r="17" spans="2:17" x14ac:dyDescent="0.25">
      <c r="B17" s="228">
        <f t="shared" si="0"/>
        <v>8</v>
      </c>
      <c r="C17" s="232" t="s">
        <v>435</v>
      </c>
      <c r="D17" s="235" t="s">
        <v>100</v>
      </c>
      <c r="E17" s="478">
        <v>5.96</v>
      </c>
      <c r="F17" s="478">
        <v>5.92</v>
      </c>
      <c r="G17" s="478">
        <v>6.04</v>
      </c>
      <c r="H17" s="478">
        <v>12.83</v>
      </c>
      <c r="I17" s="478">
        <v>14.47</v>
      </c>
      <c r="J17" s="478">
        <v>11.41</v>
      </c>
      <c r="K17" s="478">
        <v>7.7</v>
      </c>
      <c r="L17" s="478">
        <v>5.17</v>
      </c>
      <c r="M17" s="478">
        <v>6.6000000000000005</v>
      </c>
      <c r="N17" s="478">
        <v>6.78</v>
      </c>
      <c r="O17" s="478">
        <v>6.2700000000000005</v>
      </c>
      <c r="P17" s="478">
        <v>5.13</v>
      </c>
      <c r="Q17" s="478">
        <f>SUM(E17:P17)</f>
        <v>94.279999999999987</v>
      </c>
    </row>
    <row r="18" spans="2:17" x14ac:dyDescent="0.25">
      <c r="B18" s="228">
        <f t="shared" si="0"/>
        <v>9</v>
      </c>
      <c r="C18" s="232" t="s">
        <v>436</v>
      </c>
      <c r="D18" s="235" t="s">
        <v>100</v>
      </c>
      <c r="E18" s="478">
        <v>1.274E-2</v>
      </c>
      <c r="F18" s="478">
        <v>1.4284E-2</v>
      </c>
      <c r="G18" s="478">
        <v>1.4154E-2</v>
      </c>
      <c r="H18" s="478">
        <v>1.3068E-2</v>
      </c>
      <c r="I18" s="478">
        <v>1.4165000000000001E-2</v>
      </c>
      <c r="J18" s="478">
        <v>1.3608E-2</v>
      </c>
      <c r="K18" s="478">
        <v>9.3630000000000015E-3</v>
      </c>
      <c r="L18" s="478">
        <v>8.2139999999999973E-3</v>
      </c>
      <c r="M18" s="478">
        <v>8.073000000000002E-3</v>
      </c>
      <c r="N18" s="478">
        <v>7.2420000000000002E-3</v>
      </c>
      <c r="O18" s="478">
        <v>7.2780000000000006E-3</v>
      </c>
      <c r="P18" s="478">
        <v>8.6150000000000011E-3</v>
      </c>
      <c r="Q18" s="478">
        <f>SUM(E18:P18)</f>
        <v>0.130804</v>
      </c>
    </row>
    <row r="19" spans="2:17" x14ac:dyDescent="0.25">
      <c r="B19" s="228">
        <f t="shared" si="0"/>
        <v>10</v>
      </c>
      <c r="C19" s="232" t="s">
        <v>484</v>
      </c>
      <c r="D19" s="235" t="s">
        <v>100</v>
      </c>
      <c r="E19" s="478">
        <f>E17-E18</f>
        <v>5.94726</v>
      </c>
      <c r="F19" s="478">
        <f t="shared" ref="F19:P19" si="1">F17-F18</f>
        <v>5.905716</v>
      </c>
      <c r="G19" s="478">
        <f t="shared" si="1"/>
        <v>6.0258459999999996</v>
      </c>
      <c r="H19" s="478">
        <f t="shared" si="1"/>
        <v>12.816932</v>
      </c>
      <c r="I19" s="478">
        <f t="shared" si="1"/>
        <v>14.455835</v>
      </c>
      <c r="J19" s="478">
        <f t="shared" si="1"/>
        <v>11.396392000000001</v>
      </c>
      <c r="K19" s="478">
        <f t="shared" si="1"/>
        <v>7.6906370000000006</v>
      </c>
      <c r="L19" s="478">
        <f t="shared" si="1"/>
        <v>5.1617860000000002</v>
      </c>
      <c r="M19" s="478">
        <f t="shared" si="1"/>
        <v>6.5919270000000001</v>
      </c>
      <c r="N19" s="478">
        <f t="shared" si="1"/>
        <v>6.7727580000000005</v>
      </c>
      <c r="O19" s="478">
        <f t="shared" si="1"/>
        <v>6.2627220000000001</v>
      </c>
      <c r="P19" s="478">
        <f t="shared" si="1"/>
        <v>5.1213850000000001</v>
      </c>
      <c r="Q19" s="478">
        <f>SUM(E19:P19)</f>
        <v>94.149196000000003</v>
      </c>
    </row>
    <row r="20" spans="2:17" x14ac:dyDescent="0.25">
      <c r="B20" s="228">
        <f t="shared" si="0"/>
        <v>11</v>
      </c>
      <c r="C20" s="259" t="s">
        <v>491</v>
      </c>
      <c r="D20" s="235" t="s">
        <v>100</v>
      </c>
      <c r="E20" s="588"/>
      <c r="F20" s="588"/>
      <c r="G20" s="588"/>
      <c r="H20" s="588"/>
      <c r="I20" s="588"/>
      <c r="J20" s="588"/>
      <c r="K20" s="588"/>
      <c r="L20" s="588"/>
      <c r="M20" s="588"/>
      <c r="N20" s="588"/>
      <c r="O20" s="588"/>
      <c r="P20" s="588"/>
      <c r="Q20" s="381">
        <f>SUM(E20:P20)</f>
        <v>0</v>
      </c>
    </row>
    <row r="21" spans="2:17" x14ac:dyDescent="0.25">
      <c r="B21" s="228">
        <f t="shared" si="0"/>
        <v>12</v>
      </c>
      <c r="C21" s="232" t="s">
        <v>437</v>
      </c>
      <c r="D21" s="235" t="s">
        <v>446</v>
      </c>
      <c r="E21" s="478">
        <f t="shared" ref="E21:P21" si="2">E25/E19*10</f>
        <v>0.69099999999999995</v>
      </c>
      <c r="F21" s="478">
        <f t="shared" si="2"/>
        <v>0.69100000745040902</v>
      </c>
      <c r="G21" s="478">
        <f t="shared" si="2"/>
        <v>0.69100000232332526</v>
      </c>
      <c r="H21" s="478">
        <f t="shared" si="2"/>
        <v>0.69099999906373843</v>
      </c>
      <c r="I21" s="478">
        <f t="shared" si="2"/>
        <v>0.69099999999999984</v>
      </c>
      <c r="J21" s="478">
        <f t="shared" si="2"/>
        <v>0.69099999999999995</v>
      </c>
      <c r="K21" s="588">
        <f>K25/K19*10</f>
        <v>0.69099999999999984</v>
      </c>
      <c r="L21" s="478">
        <f t="shared" si="2"/>
        <v>0.69099999999999995</v>
      </c>
      <c r="M21" s="478">
        <f t="shared" si="2"/>
        <v>0.69099999999999984</v>
      </c>
      <c r="N21" s="478">
        <f t="shared" si="2"/>
        <v>0.69099999999999995</v>
      </c>
      <c r="O21" s="478">
        <f t="shared" si="2"/>
        <v>0.69099999999999984</v>
      </c>
      <c r="P21" s="478">
        <f t="shared" si="2"/>
        <v>0.69099999999999984</v>
      </c>
      <c r="Q21" s="478">
        <f>Q25/Q19*10</f>
        <v>0.69100000048858612</v>
      </c>
    </row>
    <row r="22" spans="2:17" x14ac:dyDescent="0.25">
      <c r="B22" s="228">
        <f t="shared" si="0"/>
        <v>13</v>
      </c>
      <c r="C22" s="259" t="s">
        <v>492</v>
      </c>
      <c r="D22" s="235" t="s">
        <v>447</v>
      </c>
      <c r="E22" s="378">
        <v>0.40041666666666664</v>
      </c>
      <c r="F22" s="378">
        <v>0.40041666666666664</v>
      </c>
      <c r="G22" s="378">
        <v>0.40041666666666664</v>
      </c>
      <c r="H22" s="378">
        <v>0.40041666666666664</v>
      </c>
      <c r="I22" s="378">
        <v>0.40041666666666664</v>
      </c>
      <c r="J22" s="378">
        <v>0.40041666666666664</v>
      </c>
      <c r="K22" s="378">
        <v>0.40041666666666664</v>
      </c>
      <c r="L22" s="378">
        <v>0.40041666666666664</v>
      </c>
      <c r="M22" s="378">
        <v>0.40041666666666664</v>
      </c>
      <c r="N22" s="378">
        <v>0.40041666666666664</v>
      </c>
      <c r="O22" s="378">
        <v>0.40041666666666664</v>
      </c>
      <c r="P22" s="378">
        <v>0.40041666666666664</v>
      </c>
      <c r="Q22" s="478">
        <f>SUM(E22:P22)</f>
        <v>4.8049999999999997</v>
      </c>
    </row>
    <row r="23" spans="2:17" x14ac:dyDescent="0.25">
      <c r="B23" s="228">
        <f t="shared" si="0"/>
        <v>14</v>
      </c>
      <c r="C23" s="259" t="s">
        <v>493</v>
      </c>
      <c r="D23" s="235" t="s">
        <v>446</v>
      </c>
      <c r="E23" s="378">
        <f t="shared" ref="E23:Q23" si="3">E26*10/E19</f>
        <v>0</v>
      </c>
      <c r="F23" s="378">
        <f t="shared" si="3"/>
        <v>0</v>
      </c>
      <c r="G23" s="378">
        <f t="shared" si="3"/>
        <v>0</v>
      </c>
      <c r="H23" s="378">
        <f t="shared" si="3"/>
        <v>0</v>
      </c>
      <c r="I23" s="378">
        <f t="shared" si="3"/>
        <v>0</v>
      </c>
      <c r="J23" s="378">
        <f t="shared" si="3"/>
        <v>0</v>
      </c>
      <c r="K23" s="378">
        <f t="shared" si="3"/>
        <v>0</v>
      </c>
      <c r="L23" s="378">
        <f t="shared" si="3"/>
        <v>0</v>
      </c>
      <c r="M23" s="378">
        <f t="shared" si="3"/>
        <v>0</v>
      </c>
      <c r="N23" s="378">
        <f t="shared" si="3"/>
        <v>0</v>
      </c>
      <c r="O23" s="378">
        <f t="shared" si="3"/>
        <v>0</v>
      </c>
      <c r="P23" s="378">
        <f t="shared" si="3"/>
        <v>0</v>
      </c>
      <c r="Q23" s="378">
        <f t="shared" si="3"/>
        <v>0</v>
      </c>
    </row>
    <row r="24" spans="2:17" x14ac:dyDescent="0.25">
      <c r="B24" s="228">
        <f t="shared" si="0"/>
        <v>15</v>
      </c>
      <c r="C24" s="232" t="s">
        <v>438</v>
      </c>
      <c r="D24" s="235" t="s">
        <v>447</v>
      </c>
      <c r="E24" s="585">
        <v>0.42711109999999997</v>
      </c>
      <c r="F24" s="585">
        <v>0.44268289999999999</v>
      </c>
      <c r="G24" s="585">
        <v>0.44490740000000001</v>
      </c>
      <c r="H24" s="585">
        <v>0.44490740000000001</v>
      </c>
      <c r="I24" s="585">
        <v>0.44490740000000001</v>
      </c>
      <c r="J24" s="585">
        <v>0.44490740000000001</v>
      </c>
      <c r="K24" s="585">
        <v>0.4315602</v>
      </c>
      <c r="L24" s="585">
        <v>0.43600929999999999</v>
      </c>
      <c r="M24" s="585">
        <v>0.44490740000000001</v>
      </c>
      <c r="N24" s="585">
        <v>0.43600929999999999</v>
      </c>
      <c r="O24" s="585">
        <v>0.44490740000000001</v>
      </c>
      <c r="P24" s="585">
        <v>0.41376390000000002</v>
      </c>
      <c r="Q24" s="478">
        <f>SUM(E24:P24)</f>
        <v>5.2565811</v>
      </c>
    </row>
    <row r="25" spans="2:17" x14ac:dyDescent="0.25">
      <c r="B25" s="228">
        <f t="shared" si="0"/>
        <v>16</v>
      </c>
      <c r="C25" s="232" t="s">
        <v>439</v>
      </c>
      <c r="D25" s="235" t="s">
        <v>447</v>
      </c>
      <c r="E25" s="585">
        <v>0.410955666</v>
      </c>
      <c r="F25" s="585">
        <v>0.40808497999999999</v>
      </c>
      <c r="G25" s="585">
        <v>0.41638596</v>
      </c>
      <c r="H25" s="585">
        <v>0.88564999999999994</v>
      </c>
      <c r="I25" s="585">
        <v>0.99889819849999983</v>
      </c>
      <c r="J25" s="585">
        <v>0.78749068719999993</v>
      </c>
      <c r="K25" s="585">
        <v>0.53142301669999992</v>
      </c>
      <c r="L25" s="585">
        <v>0.35667941259999997</v>
      </c>
      <c r="M25" s="585">
        <v>0.45550215569999991</v>
      </c>
      <c r="N25" s="585">
        <v>0.46799757780000001</v>
      </c>
      <c r="O25" s="585">
        <v>0.43275409019999989</v>
      </c>
      <c r="P25" s="585">
        <v>0.35388770349999993</v>
      </c>
      <c r="Q25" s="478">
        <f>SUM(E25:P25)</f>
        <v>6.5057094481999993</v>
      </c>
    </row>
    <row r="26" spans="2:17" x14ac:dyDescent="0.25">
      <c r="B26" s="228">
        <f t="shared" si="0"/>
        <v>17</v>
      </c>
      <c r="C26" s="259" t="s">
        <v>494</v>
      </c>
      <c r="D26" s="235" t="s">
        <v>447</v>
      </c>
      <c r="E26" s="585"/>
      <c r="F26" s="585"/>
      <c r="G26" s="585"/>
      <c r="H26" s="585"/>
      <c r="I26" s="585"/>
      <c r="J26" s="585"/>
      <c r="K26" s="585"/>
      <c r="L26" s="585"/>
      <c r="M26" s="585"/>
      <c r="N26" s="585"/>
      <c r="O26" s="585"/>
      <c r="P26" s="585"/>
      <c r="Q26" s="585"/>
    </row>
    <row r="27" spans="2:17" x14ac:dyDescent="0.25">
      <c r="B27" s="228">
        <f t="shared" si="0"/>
        <v>18</v>
      </c>
      <c r="C27" s="232" t="s">
        <v>440</v>
      </c>
      <c r="D27" s="235" t="s">
        <v>447</v>
      </c>
      <c r="E27" s="585">
        <v>2.6694433333333323E-2</v>
      </c>
      <c r="F27" s="585">
        <v>4.2266233333333347E-2</v>
      </c>
      <c r="G27" s="585">
        <v>4.4490733333333365E-2</v>
      </c>
      <c r="H27" s="585">
        <v>4.4490733333333365E-2</v>
      </c>
      <c r="I27" s="585">
        <v>4.4490733333333365E-2</v>
      </c>
      <c r="J27" s="585">
        <v>4.4490733333333365E-2</v>
      </c>
      <c r="K27" s="585">
        <v>3.1143533333333362E-2</v>
      </c>
      <c r="L27" s="585">
        <v>3.5592633333333346E-2</v>
      </c>
      <c r="M27" s="585">
        <v>4.4490733333333365E-2</v>
      </c>
      <c r="N27" s="585">
        <v>3.5592633333333346E-2</v>
      </c>
      <c r="O27" s="585">
        <v>4.4490733333333365E-2</v>
      </c>
      <c r="P27" s="585">
        <v>1.3347233333333375E-2</v>
      </c>
      <c r="Q27" s="478">
        <f>SUM(E27:P27)</f>
        <v>0.45158110000000029</v>
      </c>
    </row>
    <row r="28" spans="2:17" x14ac:dyDescent="0.25">
      <c r="B28" s="471">
        <f>+B27+1</f>
        <v>19</v>
      </c>
      <c r="C28" s="472" t="s">
        <v>869</v>
      </c>
      <c r="D28" s="473" t="s">
        <v>447</v>
      </c>
      <c r="E28" s="586"/>
      <c r="F28" s="586"/>
      <c r="G28" s="586"/>
      <c r="H28" s="586"/>
      <c r="I28" s="586"/>
      <c r="J28" s="586"/>
      <c r="K28" s="586"/>
      <c r="L28" s="586"/>
      <c r="M28" s="586"/>
      <c r="N28" s="586"/>
      <c r="O28" s="586"/>
      <c r="P28" s="586"/>
      <c r="Q28" s="587"/>
    </row>
    <row r="29" spans="2:17" x14ac:dyDescent="0.25">
      <c r="B29" s="471">
        <f t="shared" ref="B29:B31" si="4">+B28+1</f>
        <v>20</v>
      </c>
      <c r="C29" s="642" t="s">
        <v>985</v>
      </c>
      <c r="D29" s="475" t="s">
        <v>447</v>
      </c>
      <c r="E29" s="585"/>
      <c r="F29" s="585"/>
      <c r="G29" s="585"/>
      <c r="H29" s="585"/>
      <c r="I29" s="585"/>
      <c r="J29" s="585"/>
      <c r="K29" s="585"/>
      <c r="L29" s="585"/>
      <c r="M29" s="585"/>
      <c r="N29" s="585"/>
      <c r="O29" s="585"/>
      <c r="P29" s="585"/>
      <c r="Q29" s="478">
        <f>SUM(E29:P29)</f>
        <v>0</v>
      </c>
    </row>
    <row r="30" spans="2:17" x14ac:dyDescent="0.25">
      <c r="B30" s="471">
        <f t="shared" si="4"/>
        <v>21</v>
      </c>
      <c r="C30" s="490" t="s">
        <v>873</v>
      </c>
      <c r="D30" s="473" t="s">
        <v>447</v>
      </c>
      <c r="E30" s="585">
        <v>0</v>
      </c>
      <c r="F30" s="585">
        <v>0</v>
      </c>
      <c r="G30" s="585">
        <v>0</v>
      </c>
      <c r="H30" s="585">
        <v>0</v>
      </c>
      <c r="I30" s="585">
        <v>0</v>
      </c>
      <c r="J30" s="585">
        <v>0</v>
      </c>
      <c r="K30" s="585">
        <v>0</v>
      </c>
      <c r="L30" s="585">
        <v>0</v>
      </c>
      <c r="M30" s="585">
        <v>0</v>
      </c>
      <c r="N30" s="585">
        <v>0</v>
      </c>
      <c r="O30" s="585">
        <v>0</v>
      </c>
      <c r="P30" s="585">
        <v>0</v>
      </c>
      <c r="Q30" s="478">
        <f>SUM(E30:P30)</f>
        <v>0</v>
      </c>
    </row>
    <row r="31" spans="2:17" x14ac:dyDescent="0.25">
      <c r="B31" s="471">
        <f t="shared" si="4"/>
        <v>22</v>
      </c>
      <c r="C31" s="233" t="s">
        <v>441</v>
      </c>
      <c r="D31" s="235" t="s">
        <v>447</v>
      </c>
      <c r="E31" s="411">
        <f>SUM(E24:E30)</f>
        <v>0.86476119933333329</v>
      </c>
      <c r="F31" s="411">
        <f t="shared" ref="F31:P31" si="5">SUM(F24:F30)</f>
        <v>0.89303411333333338</v>
      </c>
      <c r="G31" s="411">
        <f t="shared" si="5"/>
        <v>0.90578409333333343</v>
      </c>
      <c r="H31" s="411">
        <f t="shared" si="5"/>
        <v>1.3750481333333333</v>
      </c>
      <c r="I31" s="411">
        <f t="shared" si="5"/>
        <v>1.4882963318333331</v>
      </c>
      <c r="J31" s="411">
        <f t="shared" si="5"/>
        <v>1.2768888205333333</v>
      </c>
      <c r="K31" s="411">
        <f t="shared" si="5"/>
        <v>0.99412675003333328</v>
      </c>
      <c r="L31" s="411">
        <f t="shared" si="5"/>
        <v>0.82828134593333336</v>
      </c>
      <c r="M31" s="411">
        <f t="shared" si="5"/>
        <v>0.94490028903333334</v>
      </c>
      <c r="N31" s="411">
        <f t="shared" si="5"/>
        <v>0.93959951113333329</v>
      </c>
      <c r="O31" s="411">
        <f t="shared" si="5"/>
        <v>0.92215222353333326</v>
      </c>
      <c r="P31" s="411">
        <f t="shared" si="5"/>
        <v>0.78099883683333338</v>
      </c>
      <c r="Q31" s="411">
        <f>SUM(Q24:Q30)-Q27</f>
        <v>11.762290548199999</v>
      </c>
    </row>
    <row r="32" spans="2:17" x14ac:dyDescent="0.25">
      <c r="B32" s="228">
        <f t="shared" si="0"/>
        <v>23</v>
      </c>
      <c r="C32" s="234" t="s">
        <v>442</v>
      </c>
      <c r="D32" s="235"/>
      <c r="E32" s="585"/>
      <c r="F32" s="585"/>
      <c r="G32" s="585"/>
      <c r="H32" s="585"/>
      <c r="I32" s="585"/>
      <c r="J32" s="585"/>
      <c r="K32" s="585"/>
      <c r="L32" s="585"/>
      <c r="M32" s="585"/>
      <c r="N32" s="585"/>
      <c r="O32" s="585"/>
      <c r="P32" s="585"/>
      <c r="Q32" s="478">
        <f>SUM(E32:P32)</f>
        <v>0</v>
      </c>
    </row>
    <row r="33" spans="2:19" x14ac:dyDescent="0.25">
      <c r="B33" s="228"/>
      <c r="C33" s="232" t="s">
        <v>425</v>
      </c>
      <c r="D33" s="235" t="s">
        <v>447</v>
      </c>
      <c r="E33" s="412"/>
      <c r="F33" s="588"/>
      <c r="G33" s="588"/>
      <c r="H33" s="588"/>
      <c r="I33" s="588"/>
      <c r="J33" s="588"/>
      <c r="K33" s="588"/>
      <c r="L33" s="588"/>
      <c r="M33" s="381"/>
      <c r="N33" s="381"/>
      <c r="O33" s="381"/>
      <c r="P33" s="381"/>
      <c r="Q33" s="381">
        <f t="shared" ref="Q33" si="6">SUM(E33:P33)</f>
        <v>0</v>
      </c>
    </row>
    <row r="34" spans="2:19" x14ac:dyDescent="0.25">
      <c r="B34" s="235">
        <f>B32+1</f>
        <v>24</v>
      </c>
      <c r="C34" s="236" t="s">
        <v>354</v>
      </c>
      <c r="D34" s="235" t="s">
        <v>447</v>
      </c>
      <c r="E34" s="412">
        <f t="shared" ref="E34:P34" si="7">SUM(E31:E33)</f>
        <v>0.86476119933333329</v>
      </c>
      <c r="F34" s="412">
        <f t="shared" si="7"/>
        <v>0.89303411333333338</v>
      </c>
      <c r="G34" s="412">
        <f t="shared" si="7"/>
        <v>0.90578409333333343</v>
      </c>
      <c r="H34" s="412">
        <f t="shared" si="7"/>
        <v>1.3750481333333333</v>
      </c>
      <c r="I34" s="412">
        <f t="shared" si="7"/>
        <v>1.4882963318333331</v>
      </c>
      <c r="J34" s="412">
        <f t="shared" si="7"/>
        <v>1.2768888205333333</v>
      </c>
      <c r="K34" s="412">
        <f t="shared" si="7"/>
        <v>0.99412675003333328</v>
      </c>
      <c r="L34" s="412">
        <f t="shared" si="7"/>
        <v>0.82828134593333336</v>
      </c>
      <c r="M34" s="412">
        <f t="shared" si="7"/>
        <v>0.94490028903333334</v>
      </c>
      <c r="N34" s="412">
        <f t="shared" si="7"/>
        <v>0.93959951113333329</v>
      </c>
      <c r="O34" s="412">
        <f t="shared" si="7"/>
        <v>0.92215222353333326</v>
      </c>
      <c r="P34" s="412">
        <f t="shared" si="7"/>
        <v>0.78099883683333338</v>
      </c>
      <c r="Q34" s="411">
        <f>SUM(Q31:Q33)</f>
        <v>11.762290548199999</v>
      </c>
    </row>
    <row r="35" spans="2:19" x14ac:dyDescent="0.25">
      <c r="B35" s="235">
        <f>B34+1</f>
        <v>25</v>
      </c>
      <c r="C35" s="236" t="s">
        <v>448</v>
      </c>
      <c r="D35" s="235" t="s">
        <v>447</v>
      </c>
      <c r="E35" s="412">
        <f t="shared" ref="E35:P35" si="8">E34</f>
        <v>0.86476119933333329</v>
      </c>
      <c r="F35" s="412">
        <f t="shared" si="8"/>
        <v>0.89303411333333338</v>
      </c>
      <c r="G35" s="412">
        <f t="shared" si="8"/>
        <v>0.90578409333333343</v>
      </c>
      <c r="H35" s="412">
        <f t="shared" si="8"/>
        <v>1.3750481333333333</v>
      </c>
      <c r="I35" s="412">
        <f t="shared" si="8"/>
        <v>1.4882963318333331</v>
      </c>
      <c r="J35" s="412">
        <f t="shared" si="8"/>
        <v>1.2768888205333333</v>
      </c>
      <c r="K35" s="412">
        <f t="shared" si="8"/>
        <v>0.99412675003333328</v>
      </c>
      <c r="L35" s="412">
        <f t="shared" si="8"/>
        <v>0.82828134593333336</v>
      </c>
      <c r="M35" s="412">
        <f t="shared" si="8"/>
        <v>0.94490028903333334</v>
      </c>
      <c r="N35" s="412">
        <f t="shared" si="8"/>
        <v>0.93959951113333329</v>
      </c>
      <c r="O35" s="412">
        <f t="shared" si="8"/>
        <v>0.92215222353333326</v>
      </c>
      <c r="P35" s="412">
        <f t="shared" si="8"/>
        <v>0.78099883683333338</v>
      </c>
      <c r="Q35" s="411">
        <f>Q34</f>
        <v>11.762290548199999</v>
      </c>
      <c r="R35" s="491">
        <f>'F9'!N14-Q34</f>
        <v>0</v>
      </c>
      <c r="S35" s="492"/>
    </row>
    <row r="37" spans="2:19" x14ac:dyDescent="0.25">
      <c r="B37" s="240" t="s">
        <v>965</v>
      </c>
    </row>
    <row r="38" spans="2:19" x14ac:dyDescent="0.25">
      <c r="B38" s="240" t="s">
        <v>490</v>
      </c>
    </row>
    <row r="39" spans="2:19" ht="26" x14ac:dyDescent="0.25">
      <c r="B39" s="226" t="s">
        <v>430</v>
      </c>
      <c r="C39" s="226" t="s">
        <v>37</v>
      </c>
      <c r="D39" s="226" t="s">
        <v>93</v>
      </c>
      <c r="E39" s="340" t="s">
        <v>279</v>
      </c>
      <c r="F39" s="340" t="s">
        <v>280</v>
      </c>
      <c r="G39" s="108" t="s">
        <v>281</v>
      </c>
      <c r="H39" s="108" t="s">
        <v>282</v>
      </c>
      <c r="I39" s="108" t="s">
        <v>283</v>
      </c>
      <c r="J39" s="108" t="s">
        <v>284</v>
      </c>
      <c r="K39" s="108" t="s">
        <v>285</v>
      </c>
      <c r="L39" s="108" t="s">
        <v>286</v>
      </c>
      <c r="M39" s="108" t="s">
        <v>287</v>
      </c>
      <c r="N39" s="108" t="s">
        <v>288</v>
      </c>
      <c r="O39" s="108" t="s">
        <v>289</v>
      </c>
      <c r="P39" s="108" t="s">
        <v>290</v>
      </c>
      <c r="Q39" s="227" t="s">
        <v>271</v>
      </c>
    </row>
    <row r="40" spans="2:19" x14ac:dyDescent="0.25">
      <c r="B40" s="228">
        <v>1</v>
      </c>
      <c r="C40" s="229" t="s">
        <v>368</v>
      </c>
      <c r="D40" s="228" t="s">
        <v>98</v>
      </c>
      <c r="E40" s="890">
        <v>0.9</v>
      </c>
      <c r="F40" s="890">
        <v>0.9</v>
      </c>
      <c r="G40" s="890">
        <v>0.9</v>
      </c>
      <c r="H40" s="890">
        <v>0.9</v>
      </c>
      <c r="I40" s="890">
        <v>0.9</v>
      </c>
      <c r="J40" s="890">
        <v>0.9</v>
      </c>
      <c r="K40" s="890">
        <v>0.9</v>
      </c>
      <c r="L40" s="890">
        <v>0.9</v>
      </c>
      <c r="M40" s="890">
        <v>0.9</v>
      </c>
      <c r="N40" s="890">
        <v>0.9</v>
      </c>
      <c r="O40" s="890">
        <v>0.9</v>
      </c>
      <c r="P40" s="890">
        <v>0.9</v>
      </c>
      <c r="Q40" s="476"/>
    </row>
    <row r="41" spans="2:19" x14ac:dyDescent="0.25">
      <c r="B41" s="228">
        <f>B40+1</f>
        <v>2</v>
      </c>
      <c r="C41" s="229" t="s">
        <v>431</v>
      </c>
      <c r="D41" s="228" t="s">
        <v>98</v>
      </c>
      <c r="E41" s="891"/>
      <c r="F41" s="891"/>
      <c r="G41" s="891"/>
      <c r="H41" s="891"/>
      <c r="I41" s="891"/>
      <c r="J41" s="891"/>
      <c r="K41" s="891"/>
      <c r="L41" s="891"/>
      <c r="M41" s="891"/>
      <c r="N41" s="891"/>
      <c r="O41" s="891"/>
      <c r="P41" s="891"/>
      <c r="Q41" s="231"/>
    </row>
    <row r="42" spans="2:19" x14ac:dyDescent="0.25">
      <c r="B42" s="228">
        <f>B41+1</f>
        <v>3</v>
      </c>
      <c r="C42" s="229" t="s">
        <v>432</v>
      </c>
      <c r="D42" s="228" t="s">
        <v>98</v>
      </c>
      <c r="E42" s="890"/>
      <c r="F42" s="890"/>
      <c r="G42" s="890"/>
      <c r="H42" s="890"/>
      <c r="I42" s="890"/>
      <c r="J42" s="890"/>
      <c r="K42" s="890"/>
      <c r="L42" s="890"/>
      <c r="M42" s="890"/>
      <c r="N42" s="890"/>
      <c r="O42" s="890"/>
      <c r="P42" s="890"/>
      <c r="Q42" s="477"/>
    </row>
    <row r="43" spans="2:19" x14ac:dyDescent="0.25">
      <c r="B43" s="228">
        <f t="shared" ref="B43:B64" si="9">B42+1</f>
        <v>4</v>
      </c>
      <c r="C43" s="229" t="s">
        <v>99</v>
      </c>
      <c r="D43" s="228" t="s">
        <v>98</v>
      </c>
      <c r="E43" s="890">
        <v>0</v>
      </c>
      <c r="F43" s="890">
        <v>0</v>
      </c>
      <c r="G43" s="890">
        <v>0</v>
      </c>
      <c r="H43" s="890">
        <v>0</v>
      </c>
      <c r="I43" s="890">
        <v>0</v>
      </c>
      <c r="J43" s="890">
        <v>0</v>
      </c>
      <c r="K43" s="890">
        <v>0</v>
      </c>
      <c r="L43" s="890">
        <v>0</v>
      </c>
      <c r="M43" s="890">
        <v>0</v>
      </c>
      <c r="N43" s="890">
        <v>0</v>
      </c>
      <c r="O43" s="890">
        <v>0</v>
      </c>
      <c r="P43" s="890">
        <v>0</v>
      </c>
      <c r="Q43" s="230"/>
    </row>
    <row r="44" spans="2:19" x14ac:dyDescent="0.25">
      <c r="B44" s="228">
        <f t="shared" si="9"/>
        <v>5</v>
      </c>
      <c r="C44" s="229" t="s">
        <v>433</v>
      </c>
      <c r="D44" s="228" t="s">
        <v>98</v>
      </c>
      <c r="E44" s="890"/>
      <c r="F44" s="890"/>
      <c r="G44" s="890"/>
      <c r="H44" s="890"/>
      <c r="I44" s="890"/>
      <c r="J44" s="890"/>
      <c r="K44" s="890"/>
      <c r="L44" s="890"/>
      <c r="M44" s="890"/>
      <c r="N44" s="890"/>
      <c r="O44" s="890"/>
      <c r="P44" s="890"/>
      <c r="Q44" s="476"/>
    </row>
    <row r="45" spans="2:19" x14ac:dyDescent="0.25">
      <c r="B45" s="228">
        <v>7</v>
      </c>
      <c r="C45" s="229" t="s">
        <v>434</v>
      </c>
      <c r="D45" s="228" t="s">
        <v>98</v>
      </c>
      <c r="E45" s="890"/>
      <c r="F45" s="890"/>
      <c r="G45" s="890"/>
      <c r="H45" s="890"/>
      <c r="I45" s="890"/>
      <c r="J45" s="890"/>
      <c r="K45" s="890"/>
      <c r="L45" s="890"/>
      <c r="M45" s="890"/>
      <c r="N45" s="890"/>
      <c r="O45" s="890"/>
      <c r="P45" s="890"/>
      <c r="Q45" s="477"/>
    </row>
    <row r="46" spans="2:19" x14ac:dyDescent="0.25">
      <c r="B46" s="228">
        <f t="shared" si="9"/>
        <v>8</v>
      </c>
      <c r="C46" s="232" t="s">
        <v>435</v>
      </c>
      <c r="D46" s="235" t="s">
        <v>100</v>
      </c>
      <c r="E46" s="892">
        <v>8.32</v>
      </c>
      <c r="F46" s="892">
        <v>9.01</v>
      </c>
      <c r="G46" s="892">
        <v>8.85</v>
      </c>
      <c r="H46" s="892">
        <v>13.629999999999999</v>
      </c>
      <c r="I46" s="892">
        <v>14.059999999999999</v>
      </c>
      <c r="J46" s="892">
        <v>11.03</v>
      </c>
      <c r="K46" s="892">
        <v>8.120000000000001</v>
      </c>
      <c r="L46" s="892">
        <v>2.54</v>
      </c>
      <c r="M46" s="892">
        <v>0</v>
      </c>
      <c r="N46" s="892">
        <v>0</v>
      </c>
      <c r="O46" s="892">
        <v>0</v>
      </c>
      <c r="P46" s="892">
        <v>0</v>
      </c>
      <c r="Q46" s="478">
        <f>SUM(E46:P46)</f>
        <v>75.560000000000016</v>
      </c>
    </row>
    <row r="47" spans="2:19" x14ac:dyDescent="0.25">
      <c r="B47" s="228">
        <f t="shared" si="9"/>
        <v>9</v>
      </c>
      <c r="C47" s="232" t="s">
        <v>436</v>
      </c>
      <c r="D47" s="235" t="s">
        <v>100</v>
      </c>
      <c r="E47" s="892">
        <v>1.0593000000000075E-2</v>
      </c>
      <c r="F47" s="892">
        <v>1.19290000000003E-2</v>
      </c>
      <c r="G47" s="892">
        <v>1.0742000000000473E-2</v>
      </c>
      <c r="H47" s="892">
        <v>1.066499999999948E-2</v>
      </c>
      <c r="I47" s="892">
        <v>1.1053999999999675E-2</v>
      </c>
      <c r="J47" s="892">
        <v>9.9780000000002644E-3</v>
      </c>
      <c r="K47" s="892">
        <v>1.0085999999999373E-2</v>
      </c>
      <c r="L47" s="892">
        <v>8.1050000000000288E-3</v>
      </c>
      <c r="M47" s="892">
        <v>1.1424E-2</v>
      </c>
      <c r="N47" s="892">
        <v>2.2846999999999999E-2</v>
      </c>
      <c r="O47" s="892">
        <v>1.5042E-2</v>
      </c>
      <c r="P47" s="892">
        <v>1.4376E-2</v>
      </c>
      <c r="Q47" s="478">
        <f>SUM(E47:P47)</f>
        <v>0.14684099999999967</v>
      </c>
    </row>
    <row r="48" spans="2:19" x14ac:dyDescent="0.25">
      <c r="B48" s="228">
        <f t="shared" si="9"/>
        <v>10</v>
      </c>
      <c r="C48" s="232" t="s">
        <v>484</v>
      </c>
      <c r="D48" s="235" t="s">
        <v>100</v>
      </c>
      <c r="E48" s="892">
        <f>E46-E47</f>
        <v>8.3094070000000002</v>
      </c>
      <c r="F48" s="892">
        <f t="shared" ref="F48:P48" si="10">F46-F47</f>
        <v>8.9980709999999995</v>
      </c>
      <c r="G48" s="892">
        <f t="shared" si="10"/>
        <v>8.8392579999999992</v>
      </c>
      <c r="H48" s="892">
        <f t="shared" si="10"/>
        <v>13.619335</v>
      </c>
      <c r="I48" s="892">
        <f t="shared" si="10"/>
        <v>14.048945999999999</v>
      </c>
      <c r="J48" s="892">
        <f t="shared" si="10"/>
        <v>11.020021999999999</v>
      </c>
      <c r="K48" s="892">
        <f t="shared" si="10"/>
        <v>8.1099140000000016</v>
      </c>
      <c r="L48" s="892">
        <f t="shared" si="10"/>
        <v>2.531895</v>
      </c>
      <c r="M48" s="892">
        <f t="shared" si="10"/>
        <v>-1.1424E-2</v>
      </c>
      <c r="N48" s="892">
        <f t="shared" si="10"/>
        <v>-2.2846999999999999E-2</v>
      </c>
      <c r="O48" s="892">
        <f t="shared" si="10"/>
        <v>-1.5042E-2</v>
      </c>
      <c r="P48" s="892">
        <f t="shared" si="10"/>
        <v>-1.4376E-2</v>
      </c>
      <c r="Q48" s="478">
        <f>SUM(E48:P48)</f>
        <v>75.413159000000007</v>
      </c>
    </row>
    <row r="49" spans="2:17" x14ac:dyDescent="0.25">
      <c r="B49" s="228">
        <f t="shared" si="9"/>
        <v>11</v>
      </c>
      <c r="C49" s="259" t="s">
        <v>491</v>
      </c>
      <c r="D49" s="235" t="s">
        <v>100</v>
      </c>
      <c r="E49" s="892"/>
      <c r="F49" s="892"/>
      <c r="G49" s="892"/>
      <c r="H49" s="892"/>
      <c r="I49" s="892"/>
      <c r="J49" s="892"/>
      <c r="K49" s="892"/>
      <c r="L49" s="892"/>
      <c r="M49" s="892"/>
      <c r="N49" s="892"/>
      <c r="O49" s="892"/>
      <c r="P49" s="892"/>
      <c r="Q49" s="381">
        <f>SUM(E49:P49)</f>
        <v>0</v>
      </c>
    </row>
    <row r="50" spans="2:17" x14ac:dyDescent="0.25">
      <c r="B50" s="228">
        <f t="shared" si="9"/>
        <v>12</v>
      </c>
      <c r="C50" s="232" t="s">
        <v>437</v>
      </c>
      <c r="D50" s="235" t="s">
        <v>446</v>
      </c>
      <c r="E50" s="892">
        <f t="shared" ref="E50:P50" si="11">E54/E48*10</f>
        <v>0.54900000000000004</v>
      </c>
      <c r="F50" s="892">
        <f t="shared" si="11"/>
        <v>0.54900000000000004</v>
      </c>
      <c r="G50" s="892">
        <f t="shared" si="11"/>
        <v>0.54899999999999993</v>
      </c>
      <c r="H50" s="892">
        <f t="shared" si="11"/>
        <v>0.54900000000000015</v>
      </c>
      <c r="I50" s="892">
        <f t="shared" si="11"/>
        <v>0.54900000000000004</v>
      </c>
      <c r="J50" s="892">
        <f t="shared" si="11"/>
        <v>0.54899999999999993</v>
      </c>
      <c r="K50" s="892">
        <f t="shared" si="11"/>
        <v>0.54899999999999982</v>
      </c>
      <c r="L50" s="892">
        <f t="shared" si="11"/>
        <v>0.54900001777324892</v>
      </c>
      <c r="M50" s="892">
        <f t="shared" si="11"/>
        <v>0.54900210084033607</v>
      </c>
      <c r="N50" s="892">
        <f t="shared" si="11"/>
        <v>0.54899986869173201</v>
      </c>
      <c r="O50" s="892">
        <f t="shared" si="11"/>
        <v>0.54900000000000004</v>
      </c>
      <c r="P50" s="892">
        <f t="shared" si="11"/>
        <v>0.54899833055091818</v>
      </c>
      <c r="Q50" s="478">
        <f>Q54/Q48*10</f>
        <v>0.54900000063649379</v>
      </c>
    </row>
    <row r="51" spans="2:17" x14ac:dyDescent="0.25">
      <c r="B51" s="228">
        <f t="shared" si="9"/>
        <v>13</v>
      </c>
      <c r="C51" s="259" t="s">
        <v>492</v>
      </c>
      <c r="D51" s="235" t="s">
        <v>447</v>
      </c>
      <c r="E51" s="892">
        <v>0</v>
      </c>
      <c r="F51" s="892">
        <v>0</v>
      </c>
      <c r="G51" s="892">
        <v>0</v>
      </c>
      <c r="H51" s="892">
        <v>0</v>
      </c>
      <c r="I51" s="892">
        <v>0</v>
      </c>
      <c r="J51" s="892">
        <v>0</v>
      </c>
      <c r="K51" s="892">
        <v>0</v>
      </c>
      <c r="L51" s="892">
        <v>0</v>
      </c>
      <c r="M51" s="892">
        <v>0</v>
      </c>
      <c r="N51" s="892">
        <v>0</v>
      </c>
      <c r="O51" s="892">
        <v>0</v>
      </c>
      <c r="P51" s="892">
        <v>0</v>
      </c>
      <c r="Q51" s="378"/>
    </row>
    <row r="52" spans="2:17" x14ac:dyDescent="0.25">
      <c r="B52" s="228">
        <f t="shared" si="9"/>
        <v>14</v>
      </c>
      <c r="C52" s="259" t="s">
        <v>493</v>
      </c>
      <c r="D52" s="235" t="s">
        <v>446</v>
      </c>
      <c r="E52" s="892">
        <f t="shared" ref="E52:P52" si="12">E55*10/E48</f>
        <v>0</v>
      </c>
      <c r="F52" s="892">
        <f t="shared" si="12"/>
        <v>0</v>
      </c>
      <c r="G52" s="892">
        <f t="shared" si="12"/>
        <v>0</v>
      </c>
      <c r="H52" s="892">
        <f t="shared" si="12"/>
        <v>0</v>
      </c>
      <c r="I52" s="892">
        <f t="shared" si="12"/>
        <v>0</v>
      </c>
      <c r="J52" s="892">
        <f t="shared" si="12"/>
        <v>0</v>
      </c>
      <c r="K52" s="892">
        <f t="shared" si="12"/>
        <v>0</v>
      </c>
      <c r="L52" s="892">
        <f t="shared" si="12"/>
        <v>0</v>
      </c>
      <c r="M52" s="892">
        <f t="shared" si="12"/>
        <v>0</v>
      </c>
      <c r="N52" s="892">
        <f t="shared" si="12"/>
        <v>0</v>
      </c>
      <c r="O52" s="892">
        <f t="shared" si="12"/>
        <v>0</v>
      </c>
      <c r="P52" s="892">
        <f t="shared" si="12"/>
        <v>0</v>
      </c>
      <c r="Q52" s="378">
        <f t="shared" ref="Q52" si="13">Q55*10/Q48</f>
        <v>0</v>
      </c>
    </row>
    <row r="53" spans="2:17" x14ac:dyDescent="0.25">
      <c r="B53" s="228">
        <f t="shared" si="9"/>
        <v>15</v>
      </c>
      <c r="C53" s="232" t="s">
        <v>438</v>
      </c>
      <c r="D53" s="235" t="s">
        <v>447</v>
      </c>
      <c r="E53" s="892">
        <v>0.3534523</v>
      </c>
      <c r="F53" s="892">
        <v>0.3534523</v>
      </c>
      <c r="G53" s="892">
        <v>0.3534523</v>
      </c>
      <c r="H53" s="892">
        <v>0.3534523</v>
      </c>
      <c r="I53" s="892">
        <v>0.3534523</v>
      </c>
      <c r="J53" s="892">
        <v>0.3534523</v>
      </c>
      <c r="K53" s="892">
        <v>0.3534523</v>
      </c>
      <c r="L53" s="892">
        <v>0.21207139999999999</v>
      </c>
      <c r="M53" s="892">
        <v>0</v>
      </c>
      <c r="N53" s="892">
        <v>0</v>
      </c>
      <c r="O53" s="892">
        <v>0</v>
      </c>
      <c r="P53" s="892">
        <v>0</v>
      </c>
      <c r="Q53" s="478">
        <f>SUM(E53:P53)</f>
        <v>2.6862374999999998</v>
      </c>
    </row>
    <row r="54" spans="2:17" x14ac:dyDescent="0.25">
      <c r="B54" s="228">
        <f t="shared" si="9"/>
        <v>16</v>
      </c>
      <c r="C54" s="232" t="s">
        <v>439</v>
      </c>
      <c r="D54" s="235" t="s">
        <v>447</v>
      </c>
      <c r="E54" s="892">
        <v>0.45618644430000005</v>
      </c>
      <c r="F54" s="892">
        <v>0.49399409789999998</v>
      </c>
      <c r="G54" s="892">
        <v>0.48527526419999995</v>
      </c>
      <c r="H54" s="892">
        <v>0.74770149150000009</v>
      </c>
      <c r="I54" s="892">
        <v>0.77128713540000005</v>
      </c>
      <c r="J54" s="892">
        <v>0.60499920779999994</v>
      </c>
      <c r="K54" s="892">
        <v>0.44523427859999998</v>
      </c>
      <c r="L54" s="892">
        <v>0.13900104000000002</v>
      </c>
      <c r="M54" s="892">
        <v>-6.2717999999999997E-4</v>
      </c>
      <c r="N54" s="892">
        <v>-1.2543000000000001E-3</v>
      </c>
      <c r="O54" s="892">
        <v>-8.2580580000000004E-4</v>
      </c>
      <c r="P54" s="892">
        <v>-7.8923999999999997E-4</v>
      </c>
      <c r="Q54" s="478">
        <f>SUM(E54:P54)</f>
        <v>4.1401824339000006</v>
      </c>
    </row>
    <row r="55" spans="2:17" x14ac:dyDescent="0.25">
      <c r="B55" s="228">
        <f t="shared" si="9"/>
        <v>17</v>
      </c>
      <c r="C55" s="259" t="s">
        <v>494</v>
      </c>
      <c r="D55" s="235" t="s">
        <v>447</v>
      </c>
      <c r="E55" s="892">
        <v>0</v>
      </c>
      <c r="F55" s="892">
        <v>0</v>
      </c>
      <c r="G55" s="892">
        <v>0</v>
      </c>
      <c r="H55" s="892">
        <v>0</v>
      </c>
      <c r="I55" s="892">
        <v>0</v>
      </c>
      <c r="J55" s="892">
        <v>0</v>
      </c>
      <c r="K55" s="892">
        <v>0</v>
      </c>
      <c r="L55" s="892">
        <v>0</v>
      </c>
      <c r="M55" s="892">
        <v>0</v>
      </c>
      <c r="N55" s="892">
        <v>0</v>
      </c>
      <c r="O55" s="892">
        <v>0</v>
      </c>
      <c r="P55" s="892">
        <v>0</v>
      </c>
      <c r="Q55" s="478">
        <f>SUM(E55:P55)</f>
        <v>0</v>
      </c>
    </row>
    <row r="56" spans="2:17" x14ac:dyDescent="0.25">
      <c r="B56" s="228">
        <f t="shared" si="9"/>
        <v>18</v>
      </c>
      <c r="C56" s="232" t="s">
        <v>440</v>
      </c>
      <c r="D56" s="235" t="s">
        <v>447</v>
      </c>
      <c r="E56" s="585"/>
      <c r="F56" s="585"/>
      <c r="G56" s="585"/>
      <c r="H56" s="585"/>
      <c r="I56" s="585"/>
      <c r="J56" s="585"/>
      <c r="K56" s="585"/>
      <c r="L56" s="585"/>
      <c r="M56" s="585"/>
      <c r="N56" s="585"/>
      <c r="O56" s="585"/>
      <c r="P56" s="585"/>
      <c r="Q56" s="381">
        <f t="shared" ref="Q56" si="14">SUM(E56:P56)</f>
        <v>0</v>
      </c>
    </row>
    <row r="57" spans="2:17" x14ac:dyDescent="0.25">
      <c r="B57" s="471">
        <f>+B56+1</f>
        <v>19</v>
      </c>
      <c r="C57" s="472" t="s">
        <v>869</v>
      </c>
      <c r="D57" s="473" t="s">
        <v>447</v>
      </c>
      <c r="E57" s="586"/>
      <c r="F57" s="586"/>
      <c r="G57" s="586"/>
      <c r="H57" s="586"/>
      <c r="I57" s="586"/>
      <c r="J57" s="586"/>
      <c r="K57" s="586"/>
      <c r="L57" s="586"/>
      <c r="M57" s="586"/>
      <c r="N57" s="586"/>
      <c r="O57" s="586"/>
      <c r="P57" s="586"/>
      <c r="Q57" s="587"/>
    </row>
    <row r="58" spans="2:17" x14ac:dyDescent="0.25">
      <c r="B58" s="471">
        <f t="shared" ref="B58:B63" si="15">+B57+1</f>
        <v>20</v>
      </c>
      <c r="C58" s="474" t="s">
        <v>870</v>
      </c>
      <c r="D58" s="475" t="s">
        <v>447</v>
      </c>
      <c r="E58" s="585"/>
      <c r="F58" s="585"/>
      <c r="G58" s="585"/>
      <c r="H58" s="585"/>
      <c r="I58" s="585"/>
      <c r="J58" s="585"/>
      <c r="K58" s="585"/>
      <c r="L58" s="585"/>
      <c r="M58" s="585"/>
      <c r="N58" s="585"/>
      <c r="O58" s="585"/>
      <c r="P58" s="585"/>
      <c r="Q58" s="478">
        <f>SUM(E58:P58)</f>
        <v>0</v>
      </c>
    </row>
    <row r="59" spans="2:17" x14ac:dyDescent="0.25">
      <c r="B59" s="471">
        <f t="shared" si="15"/>
        <v>21</v>
      </c>
      <c r="C59" s="490" t="s">
        <v>873</v>
      </c>
      <c r="D59" s="475"/>
      <c r="E59" s="585"/>
      <c r="F59" s="585"/>
      <c r="G59" s="585"/>
      <c r="H59" s="585"/>
      <c r="I59" s="585"/>
      <c r="J59" s="585"/>
      <c r="K59" s="585"/>
      <c r="L59" s="585"/>
      <c r="M59" s="585"/>
      <c r="N59" s="585"/>
      <c r="O59" s="585"/>
      <c r="P59" s="585"/>
    </row>
    <row r="60" spans="2:17" x14ac:dyDescent="0.25">
      <c r="B60" s="471">
        <f t="shared" si="15"/>
        <v>22</v>
      </c>
      <c r="C60" s="490" t="s">
        <v>879</v>
      </c>
      <c r="D60" s="475"/>
      <c r="E60" s="585"/>
      <c r="F60" s="585"/>
      <c r="G60" s="585"/>
      <c r="H60" s="585"/>
      <c r="I60" s="585"/>
      <c r="J60" s="585"/>
      <c r="K60" s="585"/>
      <c r="L60" s="585"/>
      <c r="M60" s="585"/>
      <c r="N60" s="585"/>
      <c r="O60" s="585"/>
      <c r="P60" s="585"/>
      <c r="Q60" s="585">
        <f t="shared" ref="Q60:Q62" si="16">SUM(E60:P60)</f>
        <v>0</v>
      </c>
    </row>
    <row r="61" spans="2:17" x14ac:dyDescent="0.25">
      <c r="B61" s="471">
        <f t="shared" si="15"/>
        <v>23</v>
      </c>
      <c r="C61" s="490" t="s">
        <v>880</v>
      </c>
      <c r="D61" s="475"/>
      <c r="E61" s="585"/>
      <c r="F61" s="585"/>
      <c r="G61" s="585"/>
      <c r="H61" s="585"/>
      <c r="I61" s="585"/>
      <c r="J61" s="585"/>
      <c r="K61" s="585"/>
      <c r="L61" s="585"/>
      <c r="M61" s="585"/>
      <c r="N61" s="585"/>
      <c r="O61" s="585"/>
      <c r="P61" s="585"/>
      <c r="Q61" s="585">
        <f t="shared" si="16"/>
        <v>0</v>
      </c>
    </row>
    <row r="62" spans="2:17" ht="26" x14ac:dyDescent="0.25">
      <c r="B62" s="471">
        <f t="shared" si="15"/>
        <v>24</v>
      </c>
      <c r="C62" s="490" t="s">
        <v>881</v>
      </c>
      <c r="D62" s="475"/>
      <c r="E62" s="585"/>
      <c r="F62" s="585"/>
      <c r="G62" s="585"/>
      <c r="H62" s="585"/>
      <c r="I62" s="585"/>
      <c r="J62" s="585"/>
      <c r="K62" s="585"/>
      <c r="L62" s="585"/>
      <c r="M62" s="585"/>
      <c r="N62" s="585"/>
      <c r="O62" s="585"/>
      <c r="P62" s="585"/>
      <c r="Q62" s="585">
        <f t="shared" si="16"/>
        <v>0</v>
      </c>
    </row>
    <row r="63" spans="2:17" x14ac:dyDescent="0.25">
      <c r="B63" s="471">
        <f t="shared" si="15"/>
        <v>25</v>
      </c>
      <c r="C63" s="233" t="s">
        <v>441</v>
      </c>
      <c r="D63" s="235" t="s">
        <v>447</v>
      </c>
      <c r="E63" s="408">
        <f>SUM(E53:E62)</f>
        <v>0.80963874430000005</v>
      </c>
      <c r="F63" s="408">
        <f t="shared" ref="F63:P63" si="17">SUM(F53:F62)</f>
        <v>0.84744639789999998</v>
      </c>
      <c r="G63" s="408">
        <f t="shared" si="17"/>
        <v>0.83872756419999994</v>
      </c>
      <c r="H63" s="408">
        <f t="shared" si="17"/>
        <v>1.1011537915</v>
      </c>
      <c r="I63" s="408">
        <f t="shared" si="17"/>
        <v>1.1247394354</v>
      </c>
      <c r="J63" s="408">
        <f t="shared" si="17"/>
        <v>0.95845150779999999</v>
      </c>
      <c r="K63" s="408">
        <f t="shared" si="17"/>
        <v>0.79868657859999992</v>
      </c>
      <c r="L63" s="408">
        <f t="shared" si="17"/>
        <v>0.35107244000000004</v>
      </c>
      <c r="M63" s="408">
        <f t="shared" si="17"/>
        <v>-6.2717999999999997E-4</v>
      </c>
      <c r="N63" s="408">
        <f t="shared" si="17"/>
        <v>-1.2543000000000001E-3</v>
      </c>
      <c r="O63" s="408">
        <f t="shared" si="17"/>
        <v>-8.2580580000000004E-4</v>
      </c>
      <c r="P63" s="408">
        <f t="shared" si="17"/>
        <v>-7.8923999999999997E-4</v>
      </c>
      <c r="Q63" s="894">
        <f>SUM(E63:P63)</f>
        <v>6.8264199339000005</v>
      </c>
    </row>
    <row r="64" spans="2:17" x14ac:dyDescent="0.25">
      <c r="B64" s="228">
        <f t="shared" si="9"/>
        <v>26</v>
      </c>
      <c r="C64" s="234" t="s">
        <v>442</v>
      </c>
      <c r="D64" s="235"/>
      <c r="E64" s="585"/>
      <c r="F64" s="585"/>
      <c r="G64" s="585"/>
      <c r="H64" s="585"/>
      <c r="I64" s="585"/>
      <c r="J64" s="585"/>
      <c r="K64" s="585"/>
      <c r="L64" s="585"/>
      <c r="M64" s="585"/>
      <c r="N64" s="585"/>
      <c r="O64" s="585"/>
      <c r="P64" s="585"/>
      <c r="Q64" s="585">
        <f>SUM(E59:P59)</f>
        <v>0</v>
      </c>
    </row>
    <row r="65" spans="2:19" x14ac:dyDescent="0.25">
      <c r="B65" s="228"/>
      <c r="C65" s="232" t="s">
        <v>425</v>
      </c>
      <c r="D65" s="235" t="s">
        <v>447</v>
      </c>
      <c r="E65" s="412"/>
      <c r="F65" s="588"/>
      <c r="G65" s="588"/>
      <c r="H65" s="588"/>
      <c r="I65" s="588"/>
      <c r="J65" s="588"/>
      <c r="K65" s="588"/>
      <c r="L65" s="588"/>
      <c r="M65" s="381"/>
      <c r="N65" s="381"/>
      <c r="O65" s="381"/>
      <c r="P65" s="381"/>
      <c r="Q65" s="381">
        <f t="shared" ref="Q65" si="18">SUM(E65:P65)</f>
        <v>0</v>
      </c>
    </row>
    <row r="66" spans="2:19" x14ac:dyDescent="0.25">
      <c r="B66" s="235">
        <f>B64+1</f>
        <v>27</v>
      </c>
      <c r="C66" s="236" t="s">
        <v>354</v>
      </c>
      <c r="D66" s="235" t="s">
        <v>447</v>
      </c>
      <c r="E66" s="412">
        <f t="shared" ref="E66:P66" si="19">SUM(E63:E65)</f>
        <v>0.80963874430000005</v>
      </c>
      <c r="F66" s="412">
        <f t="shared" si="19"/>
        <v>0.84744639789999998</v>
      </c>
      <c r="G66" s="412">
        <f t="shared" si="19"/>
        <v>0.83872756419999994</v>
      </c>
      <c r="H66" s="412">
        <f t="shared" si="19"/>
        <v>1.1011537915</v>
      </c>
      <c r="I66" s="412">
        <f t="shared" si="19"/>
        <v>1.1247394354</v>
      </c>
      <c r="J66" s="412">
        <f t="shared" si="19"/>
        <v>0.95845150779999999</v>
      </c>
      <c r="K66" s="412">
        <f t="shared" si="19"/>
        <v>0.79868657859999992</v>
      </c>
      <c r="L66" s="412">
        <f t="shared" si="19"/>
        <v>0.35107244000000004</v>
      </c>
      <c r="M66" s="412">
        <f t="shared" si="19"/>
        <v>-6.2717999999999997E-4</v>
      </c>
      <c r="N66" s="412">
        <f t="shared" si="19"/>
        <v>-1.2543000000000001E-3</v>
      </c>
      <c r="O66" s="412">
        <f t="shared" si="19"/>
        <v>-8.2580580000000004E-4</v>
      </c>
      <c r="P66" s="412">
        <f t="shared" si="19"/>
        <v>-7.8923999999999997E-4</v>
      </c>
      <c r="Q66" s="411">
        <f>SUM(Q63:Q65)</f>
        <v>6.8264199339000005</v>
      </c>
    </row>
    <row r="67" spans="2:19" x14ac:dyDescent="0.25">
      <c r="B67" s="235">
        <f>B66+1</f>
        <v>28</v>
      </c>
      <c r="C67" s="236" t="s">
        <v>448</v>
      </c>
      <c r="D67" s="235" t="s">
        <v>447</v>
      </c>
      <c r="E67" s="412">
        <f t="shared" ref="E67:P67" si="20">E66</f>
        <v>0.80963874430000005</v>
      </c>
      <c r="F67" s="412">
        <f t="shared" si="20"/>
        <v>0.84744639789999998</v>
      </c>
      <c r="G67" s="412">
        <f t="shared" si="20"/>
        <v>0.83872756419999994</v>
      </c>
      <c r="H67" s="412">
        <f t="shared" si="20"/>
        <v>1.1011537915</v>
      </c>
      <c r="I67" s="412">
        <f t="shared" si="20"/>
        <v>1.1247394354</v>
      </c>
      <c r="J67" s="412">
        <f t="shared" si="20"/>
        <v>0.95845150779999999</v>
      </c>
      <c r="K67" s="412">
        <f t="shared" si="20"/>
        <v>0.79868657859999992</v>
      </c>
      <c r="L67" s="412">
        <f t="shared" si="20"/>
        <v>0.35107244000000004</v>
      </c>
      <c r="M67" s="412">
        <f t="shared" si="20"/>
        <v>-6.2717999999999997E-4</v>
      </c>
      <c r="N67" s="412">
        <f t="shared" si="20"/>
        <v>-1.2543000000000001E-3</v>
      </c>
      <c r="O67" s="412">
        <f t="shared" si="20"/>
        <v>-8.2580580000000004E-4</v>
      </c>
      <c r="P67" s="412">
        <f t="shared" si="20"/>
        <v>-7.8923999999999997E-4</v>
      </c>
      <c r="Q67" s="411">
        <f>Q66</f>
        <v>6.8264199339000005</v>
      </c>
      <c r="R67" s="518">
        <f>'F9'!N23-'F9.1'!Q67</f>
        <v>0</v>
      </c>
      <c r="S67" s="491"/>
    </row>
    <row r="70" spans="2:19" ht="14" x14ac:dyDescent="0.3">
      <c r="C70" s="53" t="s">
        <v>152</v>
      </c>
      <c r="D70" s="53"/>
    </row>
    <row r="71" spans="2:19" ht="14" x14ac:dyDescent="0.3">
      <c r="C71" s="40" t="s">
        <v>485</v>
      </c>
      <c r="D71" s="40"/>
    </row>
  </sheetData>
  <pageMargins left="0.7" right="0.7" top="0.75" bottom="0.75" header="0.3" footer="0.3"/>
  <pageSetup paperSize="9" scale="4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O69"/>
  <sheetViews>
    <sheetView showGridLines="0" view="pageBreakPreview" topLeftCell="A33" zoomScale="80" zoomScaleNormal="80" zoomScaleSheetLayoutView="80" workbookViewId="0">
      <selection activeCell="L54" sqref="L54"/>
    </sheetView>
  </sheetViews>
  <sheetFormatPr defaultColWidth="8.6328125" defaultRowHeight="13" x14ac:dyDescent="0.3"/>
  <cols>
    <col min="1" max="1" width="8.6328125" style="95"/>
    <col min="2" max="2" width="13.6328125" style="95" customWidth="1"/>
    <col min="3" max="3" width="14" style="95" customWidth="1"/>
    <col min="4" max="4" width="10.54296875" style="95" customWidth="1"/>
    <col min="5" max="5" width="12.36328125" style="95" customWidth="1"/>
    <col min="6" max="6" width="13.36328125" style="95" customWidth="1"/>
    <col min="7" max="9" width="10" style="95" customWidth="1"/>
    <col min="10" max="11" width="11.453125" style="95" customWidth="1"/>
    <col min="12" max="12" width="14.54296875" style="95" customWidth="1"/>
    <col min="13" max="13" width="11.453125" style="95" customWidth="1"/>
    <col min="14" max="14" width="10" style="95" customWidth="1"/>
    <col min="15" max="16384" width="8.6328125" style="95"/>
  </cols>
  <sheetData>
    <row r="2" spans="2:15" ht="14" x14ac:dyDescent="0.3">
      <c r="B2" s="1249" t="str">
        <f>Index!B2</f>
        <v xml:space="preserve">      Maharashtra State Power Generation Company Ltd.</v>
      </c>
      <c r="C2" s="1249"/>
      <c r="D2" s="1249"/>
      <c r="E2" s="1249"/>
      <c r="F2" s="1249"/>
      <c r="G2" s="1249"/>
      <c r="H2" s="1249"/>
      <c r="I2" s="1249"/>
      <c r="J2" s="1249"/>
      <c r="K2" s="1249"/>
      <c r="L2" s="1249"/>
      <c r="M2" s="1249"/>
      <c r="N2" s="1249"/>
    </row>
    <row r="3" spans="2:15" ht="14" x14ac:dyDescent="0.3">
      <c r="B3" s="1249" t="str">
        <f>Index!B3</f>
        <v>MYT Petition Formats for Bhira</v>
      </c>
      <c r="C3" s="1249"/>
      <c r="D3" s="1249"/>
      <c r="E3" s="1249"/>
      <c r="F3" s="1249"/>
      <c r="G3" s="1249"/>
      <c r="H3" s="1249"/>
      <c r="I3" s="1249"/>
      <c r="J3" s="1249"/>
      <c r="K3" s="1249"/>
      <c r="L3" s="1249"/>
      <c r="M3" s="1249"/>
      <c r="N3" s="1249"/>
    </row>
    <row r="4" spans="2:15" ht="14" x14ac:dyDescent="0.3">
      <c r="B4" s="1444" t="s">
        <v>428</v>
      </c>
      <c r="C4" s="1444"/>
      <c r="D4" s="1444"/>
      <c r="E4" s="1444"/>
      <c r="F4" s="1444"/>
      <c r="G4" s="1444"/>
      <c r="H4" s="1444"/>
      <c r="I4" s="1444"/>
      <c r="J4" s="1444"/>
      <c r="K4" s="1444"/>
      <c r="L4" s="1444"/>
      <c r="M4" s="1444"/>
      <c r="N4" s="1444"/>
    </row>
    <row r="5" spans="2:15" ht="14" x14ac:dyDescent="0.3">
      <c r="B5" s="89"/>
      <c r="C5" s="89"/>
      <c r="D5" s="89"/>
      <c r="E5" s="89"/>
      <c r="F5" s="89"/>
      <c r="G5" s="89"/>
      <c r="H5" s="89"/>
      <c r="I5" s="89"/>
      <c r="J5" s="89"/>
      <c r="K5" s="620"/>
      <c r="L5" s="89"/>
      <c r="M5" s="89"/>
      <c r="N5" s="89"/>
    </row>
    <row r="6" spans="2:15" ht="14" x14ac:dyDescent="0.3">
      <c r="B6" s="89"/>
      <c r="C6" s="89"/>
      <c r="D6" s="89"/>
      <c r="E6" s="89"/>
      <c r="F6" s="89"/>
      <c r="G6" s="89"/>
      <c r="H6" s="89"/>
      <c r="I6" s="89"/>
      <c r="J6" s="89"/>
      <c r="K6" s="89"/>
      <c r="L6" s="89"/>
      <c r="M6" s="89"/>
      <c r="N6" s="89"/>
    </row>
    <row r="7" spans="2:15" ht="14" x14ac:dyDescent="0.3">
      <c r="B7" s="65" t="s">
        <v>966</v>
      </c>
      <c r="N7" s="117"/>
    </row>
    <row r="8" spans="2:15" ht="14" x14ac:dyDescent="0.3">
      <c r="B8" s="65"/>
      <c r="N8" s="117" t="s">
        <v>10</v>
      </c>
    </row>
    <row r="9" spans="2:15" s="118" customFormat="1" ht="33" customHeight="1" x14ac:dyDescent="0.25">
      <c r="B9" s="1441" t="s">
        <v>278</v>
      </c>
      <c r="C9" s="1303" t="s">
        <v>294</v>
      </c>
      <c r="D9" s="1303"/>
      <c r="E9" s="1303"/>
      <c r="F9" s="1303"/>
      <c r="G9" s="1301" t="s">
        <v>295</v>
      </c>
      <c r="H9" s="1301"/>
      <c r="I9" s="1301"/>
      <c r="J9" s="1442" t="s">
        <v>296</v>
      </c>
      <c r="K9" s="1442"/>
      <c r="L9" s="1442"/>
      <c r="M9" s="1442"/>
      <c r="N9" s="1442"/>
    </row>
    <row r="10" spans="2:15" ht="72" customHeight="1" x14ac:dyDescent="0.3">
      <c r="B10" s="1441"/>
      <c r="C10" s="350" t="s">
        <v>350</v>
      </c>
      <c r="D10" s="350" t="s">
        <v>348</v>
      </c>
      <c r="E10" s="621" t="s">
        <v>776</v>
      </c>
      <c r="F10" s="350" t="s">
        <v>349</v>
      </c>
      <c r="G10" s="350" t="s">
        <v>297</v>
      </c>
      <c r="H10" s="350" t="s">
        <v>777</v>
      </c>
      <c r="I10" s="350" t="s">
        <v>298</v>
      </c>
      <c r="J10" s="350" t="s">
        <v>299</v>
      </c>
      <c r="K10" s="350" t="s">
        <v>300</v>
      </c>
      <c r="L10" s="621" t="s">
        <v>778</v>
      </c>
      <c r="M10" s="350" t="s">
        <v>779</v>
      </c>
      <c r="N10" s="351" t="s">
        <v>271</v>
      </c>
    </row>
    <row r="11" spans="2:15" ht="14.25" customHeight="1" x14ac:dyDescent="0.3">
      <c r="B11" s="112"/>
      <c r="C11" s="113"/>
      <c r="D11" s="113"/>
      <c r="E11" s="113"/>
      <c r="F11" s="113"/>
      <c r="G11" s="113"/>
      <c r="H11" s="113"/>
      <c r="I11" s="113"/>
      <c r="J11" s="113"/>
      <c r="K11" s="113"/>
      <c r="L11" s="113"/>
      <c r="M11" s="113"/>
      <c r="N11" s="114"/>
    </row>
    <row r="12" spans="2:15" ht="14.25" customHeight="1" x14ac:dyDescent="0.3">
      <c r="B12" s="154" t="s">
        <v>812</v>
      </c>
      <c r="C12" s="379">
        <f>'F9'!C30</f>
        <v>1.6551582100000002</v>
      </c>
      <c r="D12" s="520">
        <f>C12*0.5/('F2.5'!N15*(1-'F2.5'!N17))*10</f>
        <v>0.23761502588182606</v>
      </c>
      <c r="E12" s="617">
        <f>'F9'!E30</f>
        <v>0</v>
      </c>
      <c r="F12" s="115"/>
      <c r="G12" s="379">
        <f>'F9'!G30</f>
        <v>36.006664000000001</v>
      </c>
      <c r="H12" s="443"/>
      <c r="I12" s="115"/>
      <c r="J12" s="380">
        <f>(C12)*0.5</f>
        <v>0.82757910500000009</v>
      </c>
      <c r="K12" s="380">
        <f>(C12)*0.5</f>
        <v>0.82757910500000009</v>
      </c>
      <c r="L12" s="380">
        <f>'F10'!$M$12</f>
        <v>0</v>
      </c>
      <c r="M12" s="115"/>
      <c r="N12" s="378">
        <f>SUM(J12:M12)</f>
        <v>1.6551582100000002</v>
      </c>
    </row>
    <row r="13" spans="2:15" ht="14.25" customHeight="1" x14ac:dyDescent="0.3">
      <c r="B13" s="109"/>
      <c r="C13" s="115"/>
      <c r="D13" s="115"/>
      <c r="E13" s="115"/>
      <c r="F13" s="115"/>
      <c r="G13" s="115"/>
      <c r="H13" s="115"/>
      <c r="I13" s="115"/>
      <c r="J13" s="115"/>
      <c r="K13" s="115"/>
      <c r="L13" s="115"/>
      <c r="M13" s="115"/>
      <c r="N13" s="378">
        <f t="shared" ref="N13" si="0">SUM(J13:M13)</f>
        <v>0</v>
      </c>
    </row>
    <row r="14" spans="2:15" ht="14" x14ac:dyDescent="0.3">
      <c r="B14" s="109" t="s">
        <v>271</v>
      </c>
      <c r="C14" s="381"/>
      <c r="D14" s="381"/>
      <c r="E14" s="381"/>
      <c r="F14" s="381"/>
      <c r="G14" s="381">
        <f>SUM(G12:G13)</f>
        <v>36.006664000000001</v>
      </c>
      <c r="H14" s="381"/>
      <c r="I14" s="381"/>
      <c r="J14" s="381">
        <f>SUM(J12:J13)</f>
        <v>0.82757910500000009</v>
      </c>
      <c r="K14" s="381">
        <f>SUM(K12:K13)</f>
        <v>0.82757910500000009</v>
      </c>
      <c r="L14" s="381">
        <f>SUM(L12:L13)</f>
        <v>0</v>
      </c>
      <c r="M14" s="381">
        <f>SUM(M12:M13)</f>
        <v>0</v>
      </c>
      <c r="N14" s="381">
        <f>SUM(N12:N13)</f>
        <v>1.6551582100000002</v>
      </c>
      <c r="O14" s="382"/>
    </row>
    <row r="17" spans="2:14" ht="2.75" customHeight="1" x14ac:dyDescent="0.3"/>
    <row r="18" spans="2:14" ht="14" x14ac:dyDescent="0.3">
      <c r="B18" s="65" t="s">
        <v>968</v>
      </c>
    </row>
    <row r="19" spans="2:14" ht="14" x14ac:dyDescent="0.3">
      <c r="B19" s="65"/>
      <c r="N19" s="117" t="s">
        <v>10</v>
      </c>
    </row>
    <row r="20" spans="2:14" ht="13.25" customHeight="1" x14ac:dyDescent="0.3">
      <c r="B20" s="1441" t="s">
        <v>278</v>
      </c>
      <c r="C20" s="1303" t="s">
        <v>294</v>
      </c>
      <c r="D20" s="1303"/>
      <c r="E20" s="1303"/>
      <c r="F20" s="1303"/>
      <c r="G20" s="1301" t="s">
        <v>295</v>
      </c>
      <c r="H20" s="1301"/>
      <c r="I20" s="1301"/>
      <c r="J20" s="1442" t="s">
        <v>296</v>
      </c>
      <c r="K20" s="1442"/>
      <c r="L20" s="1442"/>
      <c r="M20" s="1442"/>
      <c r="N20" s="1442"/>
    </row>
    <row r="21" spans="2:14" ht="69" customHeight="1" x14ac:dyDescent="0.3">
      <c r="B21" s="1441"/>
      <c r="C21" s="350" t="s">
        <v>350</v>
      </c>
      <c r="D21" s="350" t="s">
        <v>348</v>
      </c>
      <c r="E21" s="621" t="s">
        <v>776</v>
      </c>
      <c r="F21" s="350" t="s">
        <v>349</v>
      </c>
      <c r="G21" s="350" t="s">
        <v>297</v>
      </c>
      <c r="H21" s="350" t="s">
        <v>777</v>
      </c>
      <c r="I21" s="350" t="s">
        <v>298</v>
      </c>
      <c r="J21" s="350" t="s">
        <v>299</v>
      </c>
      <c r="K21" s="350" t="s">
        <v>300</v>
      </c>
      <c r="L21" s="621" t="s">
        <v>778</v>
      </c>
      <c r="M21" s="350" t="s">
        <v>779</v>
      </c>
      <c r="N21" s="351" t="s">
        <v>271</v>
      </c>
    </row>
    <row r="22" spans="2:14" x14ac:dyDescent="0.3">
      <c r="B22" s="112"/>
      <c r="C22" s="113"/>
      <c r="D22" s="113"/>
      <c r="E22" s="113"/>
      <c r="F22" s="113"/>
      <c r="G22" s="113"/>
      <c r="H22" s="113"/>
      <c r="I22" s="113"/>
      <c r="J22" s="113"/>
      <c r="K22" s="113"/>
      <c r="L22" s="113"/>
      <c r="M22" s="113"/>
      <c r="N22" s="114"/>
    </row>
    <row r="23" spans="2:14" ht="14" x14ac:dyDescent="0.3">
      <c r="B23" s="154" t="s">
        <v>812</v>
      </c>
      <c r="C23" s="379">
        <f ca="1">'F1.1'!$L8-E23</f>
        <v>15.878702014872287</v>
      </c>
      <c r="D23" s="520">
        <f ca="1">C23*0.5/('F2.5'!P15*(1-'F2.5'!P17))*10</f>
        <v>1.1341930010623062</v>
      </c>
      <c r="E23" s="617">
        <f>'F10'!O12</f>
        <v>0</v>
      </c>
      <c r="F23" s="74"/>
      <c r="G23" s="618">
        <f>'F2.5'!P15*(1-'F2.5'!P17)</f>
        <v>70</v>
      </c>
      <c r="H23" s="619"/>
      <c r="I23" s="74"/>
      <c r="J23" s="618">
        <f ca="1">(C23)*0.5</f>
        <v>7.9393510074361435</v>
      </c>
      <c r="K23" s="618">
        <f ca="1">(C23)*0.5</f>
        <v>7.9393510074361435</v>
      </c>
      <c r="L23" s="618">
        <f>'F10'!O12</f>
        <v>0</v>
      </c>
      <c r="M23" s="616">
        <f>F23*$G23/10</f>
        <v>0</v>
      </c>
      <c r="N23" s="378">
        <f ca="1">SUM(J23:M23)</f>
        <v>15.878702014872287</v>
      </c>
    </row>
    <row r="24" spans="2:14" ht="14" x14ac:dyDescent="0.3">
      <c r="B24" s="109"/>
      <c r="C24" s="115"/>
      <c r="D24" s="115"/>
      <c r="E24" s="115"/>
      <c r="F24" s="115"/>
      <c r="G24" s="115"/>
      <c r="H24" s="115"/>
      <c r="I24" s="115"/>
      <c r="J24" s="115"/>
      <c r="K24" s="115"/>
      <c r="L24" s="115"/>
      <c r="M24" s="115"/>
      <c r="N24" s="378">
        <f t="shared" ref="N24" si="1">SUM(J24:M24)</f>
        <v>0</v>
      </c>
    </row>
    <row r="25" spans="2:14" ht="14" x14ac:dyDescent="0.3">
      <c r="B25" s="109" t="s">
        <v>271</v>
      </c>
      <c r="C25" s="381"/>
      <c r="D25" s="381"/>
      <c r="E25" s="381"/>
      <c r="F25" s="381"/>
      <c r="G25" s="381">
        <f>SUM(G23:G24)</f>
        <v>70</v>
      </c>
      <c r="H25" s="381"/>
      <c r="I25" s="381"/>
      <c r="J25" s="381">
        <f ca="1">SUM(J23:J24)</f>
        <v>7.9393510074361435</v>
      </c>
      <c r="K25" s="381">
        <f ca="1">SUM(K23:K24)</f>
        <v>7.9393510074361435</v>
      </c>
      <c r="L25" s="381">
        <f>SUM(L23:L24)</f>
        <v>0</v>
      </c>
      <c r="M25" s="381">
        <f>SUM(M23:M24)</f>
        <v>0</v>
      </c>
      <c r="N25" s="381">
        <f ca="1">SUM(N23:N24)</f>
        <v>15.878702014872287</v>
      </c>
    </row>
    <row r="29" spans="2:14" ht="14" x14ac:dyDescent="0.3">
      <c r="B29" s="65" t="s">
        <v>967</v>
      </c>
    </row>
    <row r="30" spans="2:14" ht="14" x14ac:dyDescent="0.3">
      <c r="B30" s="65"/>
      <c r="N30" s="117" t="s">
        <v>10</v>
      </c>
    </row>
    <row r="31" spans="2:14" ht="29.75" customHeight="1" x14ac:dyDescent="0.3">
      <c r="B31" s="1441" t="s">
        <v>278</v>
      </c>
      <c r="C31" s="1303" t="s">
        <v>294</v>
      </c>
      <c r="D31" s="1303"/>
      <c r="E31" s="1303"/>
      <c r="F31" s="1303"/>
      <c r="G31" s="1301" t="s">
        <v>295</v>
      </c>
      <c r="H31" s="1301"/>
      <c r="I31" s="1301"/>
      <c r="J31" s="1442" t="s">
        <v>296</v>
      </c>
      <c r="K31" s="1442"/>
      <c r="L31" s="1442"/>
      <c r="M31" s="1442"/>
      <c r="N31" s="1442"/>
    </row>
    <row r="32" spans="2:14" ht="65.25" customHeight="1" x14ac:dyDescent="0.3">
      <c r="B32" s="1441"/>
      <c r="C32" s="350" t="s">
        <v>350</v>
      </c>
      <c r="D32" s="350" t="s">
        <v>348</v>
      </c>
      <c r="E32" s="621" t="s">
        <v>776</v>
      </c>
      <c r="F32" s="350" t="s">
        <v>349</v>
      </c>
      <c r="G32" s="350" t="s">
        <v>297</v>
      </c>
      <c r="H32" s="350" t="s">
        <v>777</v>
      </c>
      <c r="I32" s="350" t="s">
        <v>298</v>
      </c>
      <c r="J32" s="350" t="s">
        <v>299</v>
      </c>
      <c r="K32" s="350" t="s">
        <v>300</v>
      </c>
      <c r="L32" s="621" t="s">
        <v>778</v>
      </c>
      <c r="M32" s="350" t="s">
        <v>779</v>
      </c>
      <c r="N32" s="351" t="s">
        <v>271</v>
      </c>
    </row>
    <row r="33" spans="2:14" x14ac:dyDescent="0.3">
      <c r="B33" s="112"/>
      <c r="C33" s="113"/>
      <c r="D33" s="113"/>
      <c r="E33" s="113"/>
      <c r="F33" s="113"/>
      <c r="G33" s="113"/>
      <c r="H33" s="113"/>
      <c r="I33" s="113"/>
      <c r="J33" s="113"/>
      <c r="K33" s="113"/>
      <c r="L33" s="113"/>
      <c r="M33" s="113"/>
      <c r="N33" s="114"/>
    </row>
    <row r="34" spans="2:14" ht="14" x14ac:dyDescent="0.3">
      <c r="B34" s="154" t="s">
        <v>812</v>
      </c>
      <c r="C34" s="379">
        <f ca="1">'F1.1'!$M8-E34</f>
        <v>16.437928050403816</v>
      </c>
      <c r="D34" s="520">
        <f ca="1">C34*0.5/('F2.5'!Q15*(1-'F2.5'!Q17))*10</f>
        <v>1.1741377178859869</v>
      </c>
      <c r="E34" s="617">
        <f>'F10'!P12</f>
        <v>0</v>
      </c>
      <c r="F34" s="115"/>
      <c r="G34" s="380">
        <f>'F2.5'!Q15*(1-'F2.5'!Q17)</f>
        <v>70</v>
      </c>
      <c r="H34" s="443"/>
      <c r="I34" s="115"/>
      <c r="J34" s="379">
        <f ca="1">C34*0.5</f>
        <v>8.2189640252019078</v>
      </c>
      <c r="K34" s="378">
        <f ca="1">C34*0.5</f>
        <v>8.2189640252019078</v>
      </c>
      <c r="L34" s="618">
        <f>'F10'!P12</f>
        <v>0</v>
      </c>
      <c r="M34" s="616">
        <f>F34*$G34/10</f>
        <v>0</v>
      </c>
      <c r="N34" s="378">
        <f ca="1">SUM(J34:M34)</f>
        <v>16.437928050403816</v>
      </c>
    </row>
    <row r="35" spans="2:14" ht="14" x14ac:dyDescent="0.3">
      <c r="B35" s="109"/>
      <c r="C35" s="115"/>
      <c r="D35" s="115"/>
      <c r="E35" s="115"/>
      <c r="F35" s="115"/>
      <c r="G35" s="115"/>
      <c r="H35" s="115"/>
      <c r="I35" s="115"/>
      <c r="J35" s="115"/>
      <c r="K35" s="115"/>
      <c r="L35" s="115"/>
      <c r="M35" s="115"/>
      <c r="N35" s="378">
        <f t="shared" ref="N35" si="2">SUM(J35:M35)</f>
        <v>0</v>
      </c>
    </row>
    <row r="36" spans="2:14" ht="14" x14ac:dyDescent="0.3">
      <c r="B36" s="109" t="s">
        <v>271</v>
      </c>
      <c r="C36" s="381"/>
      <c r="D36" s="381"/>
      <c r="E36" s="381"/>
      <c r="F36" s="381"/>
      <c r="G36" s="381">
        <f>SUM(G34:G35)</f>
        <v>70</v>
      </c>
      <c r="H36" s="381"/>
      <c r="I36" s="381"/>
      <c r="J36" s="381">
        <f ca="1">SUM(J34:J35)</f>
        <v>8.2189640252019078</v>
      </c>
      <c r="K36" s="381">
        <f ca="1">SUM(K34:K35)</f>
        <v>8.2189640252019078</v>
      </c>
      <c r="L36" s="381">
        <f>SUM(L34:L35)</f>
        <v>0</v>
      </c>
      <c r="M36" s="381">
        <f>SUM(M34:M35)</f>
        <v>0</v>
      </c>
      <c r="N36" s="381">
        <f ca="1">SUM(N34:N35)</f>
        <v>16.437928050403816</v>
      </c>
    </row>
    <row r="37" spans="2:14" ht="14" x14ac:dyDescent="0.3">
      <c r="B37" s="274"/>
      <c r="C37" s="76"/>
      <c r="D37" s="76"/>
      <c r="E37" s="76"/>
      <c r="F37" s="76"/>
      <c r="G37" s="76"/>
      <c r="H37" s="76"/>
      <c r="I37" s="76"/>
      <c r="J37" s="76"/>
      <c r="K37" s="76"/>
      <c r="L37" s="76"/>
      <c r="M37" s="76"/>
      <c r="N37" s="76"/>
    </row>
    <row r="38" spans="2:14" ht="14" x14ac:dyDescent="0.3">
      <c r="B38" s="274"/>
      <c r="C38" s="76"/>
      <c r="D38" s="76"/>
      <c r="E38" s="76"/>
      <c r="F38" s="76"/>
      <c r="G38" s="76"/>
      <c r="H38" s="76"/>
      <c r="I38" s="76"/>
      <c r="J38" s="76"/>
      <c r="K38" s="76"/>
      <c r="L38" s="76"/>
      <c r="M38" s="76"/>
      <c r="N38" s="76"/>
    </row>
    <row r="40" spans="2:14" ht="14" x14ac:dyDescent="0.3">
      <c r="B40" s="65" t="s">
        <v>969</v>
      </c>
    </row>
    <row r="41" spans="2:14" ht="14" x14ac:dyDescent="0.3">
      <c r="B41" s="65"/>
      <c r="N41" s="117" t="s">
        <v>10</v>
      </c>
    </row>
    <row r="42" spans="2:14" ht="14" x14ac:dyDescent="0.3">
      <c r="B42" s="1441" t="s">
        <v>278</v>
      </c>
      <c r="C42" s="1303" t="s">
        <v>294</v>
      </c>
      <c r="D42" s="1303"/>
      <c r="E42" s="1303"/>
      <c r="F42" s="1303"/>
      <c r="G42" s="1301" t="s">
        <v>295</v>
      </c>
      <c r="H42" s="1301"/>
      <c r="I42" s="1301"/>
      <c r="J42" s="1442" t="s">
        <v>296</v>
      </c>
      <c r="K42" s="1442"/>
      <c r="L42" s="1442"/>
      <c r="M42" s="1442"/>
      <c r="N42" s="1442"/>
    </row>
    <row r="43" spans="2:14" ht="70" x14ac:dyDescent="0.3">
      <c r="B43" s="1441"/>
      <c r="C43" s="595" t="s">
        <v>350</v>
      </c>
      <c r="D43" s="595" t="s">
        <v>348</v>
      </c>
      <c r="E43" s="948" t="s">
        <v>776</v>
      </c>
      <c r="F43" s="595" t="s">
        <v>349</v>
      </c>
      <c r="G43" s="595" t="s">
        <v>297</v>
      </c>
      <c r="H43" s="595" t="s">
        <v>777</v>
      </c>
      <c r="I43" s="595" t="s">
        <v>298</v>
      </c>
      <c r="J43" s="595" t="s">
        <v>299</v>
      </c>
      <c r="K43" s="595" t="s">
        <v>300</v>
      </c>
      <c r="L43" s="948" t="s">
        <v>778</v>
      </c>
      <c r="M43" s="595" t="s">
        <v>779</v>
      </c>
      <c r="N43" s="596" t="s">
        <v>271</v>
      </c>
    </row>
    <row r="44" spans="2:14" x14ac:dyDescent="0.3">
      <c r="B44" s="112"/>
      <c r="C44" s="113"/>
      <c r="D44" s="113"/>
      <c r="E44" s="113"/>
      <c r="F44" s="113"/>
      <c r="G44" s="113"/>
      <c r="H44" s="113"/>
      <c r="I44" s="113"/>
      <c r="J44" s="113"/>
      <c r="K44" s="113"/>
      <c r="L44" s="113"/>
      <c r="M44" s="113"/>
      <c r="N44" s="114"/>
    </row>
    <row r="45" spans="2:14" ht="14" x14ac:dyDescent="0.3">
      <c r="B45" s="154" t="s">
        <v>812</v>
      </c>
      <c r="C45" s="379">
        <f ca="1">'F1.1'!$N8-E45</f>
        <v>16.895179284310931</v>
      </c>
      <c r="D45" s="520">
        <f ca="1">C45*0.5/('F2.5'!R15*(1-'F2.5'!R17))*10</f>
        <v>1.2067985203079237</v>
      </c>
      <c r="E45" s="617">
        <f>'F10'!Q12</f>
        <v>0</v>
      </c>
      <c r="F45" s="74"/>
      <c r="G45" s="618">
        <f>'F2.5'!R15*(1-'F2.5'!SR17)</f>
        <v>70</v>
      </c>
      <c r="H45" s="619"/>
      <c r="I45" s="74"/>
      <c r="J45" s="617">
        <f ca="1">C45*0.5</f>
        <v>8.4475896421554655</v>
      </c>
      <c r="K45" s="381">
        <f ca="1">C45*0.5</f>
        <v>8.4475896421554655</v>
      </c>
      <c r="L45" s="618">
        <f>'F10'!Q12</f>
        <v>0</v>
      </c>
      <c r="M45" s="380">
        <f>F45*$G45/10</f>
        <v>0</v>
      </c>
      <c r="N45" s="378">
        <f ca="1">SUM(J45:M45)</f>
        <v>16.895179284310931</v>
      </c>
    </row>
    <row r="46" spans="2:14" ht="14" x14ac:dyDescent="0.3">
      <c r="B46" s="109"/>
      <c r="C46" s="115"/>
      <c r="D46" s="115"/>
      <c r="E46" s="115"/>
      <c r="F46" s="115"/>
      <c r="G46" s="115"/>
      <c r="H46" s="115"/>
      <c r="I46" s="115"/>
      <c r="J46" s="115"/>
      <c r="K46" s="115"/>
      <c r="L46" s="115"/>
      <c r="M46" s="115"/>
      <c r="N46" s="378">
        <f t="shared" ref="N46" si="3">SUM(J46:M46)</f>
        <v>0</v>
      </c>
    </row>
    <row r="47" spans="2:14" ht="14" x14ac:dyDescent="0.3">
      <c r="B47" s="109" t="s">
        <v>271</v>
      </c>
      <c r="C47" s="381"/>
      <c r="D47" s="381"/>
      <c r="E47" s="381"/>
      <c r="F47" s="381"/>
      <c r="G47" s="381">
        <f>SUM(G45:G46)</f>
        <v>70</v>
      </c>
      <c r="H47" s="381"/>
      <c r="I47" s="381"/>
      <c r="J47" s="381">
        <f ca="1">SUM(J45:J46)</f>
        <v>8.4475896421554655</v>
      </c>
      <c r="K47" s="381">
        <f ca="1">SUM(K45:K46)</f>
        <v>8.4475896421554655</v>
      </c>
      <c r="L47" s="381">
        <f>SUM(L45:L46)</f>
        <v>0</v>
      </c>
      <c r="M47" s="381">
        <f>SUM(M45:M46)</f>
        <v>0</v>
      </c>
      <c r="N47" s="381">
        <f ca="1">SUM(N45:N46)</f>
        <v>16.895179284310931</v>
      </c>
    </row>
    <row r="51" spans="2:14" ht="14" x14ac:dyDescent="0.3">
      <c r="B51" s="65" t="s">
        <v>970</v>
      </c>
    </row>
    <row r="52" spans="2:14" ht="14" x14ac:dyDescent="0.3">
      <c r="B52" s="65"/>
      <c r="N52" s="117" t="s">
        <v>10</v>
      </c>
    </row>
    <row r="53" spans="2:14" ht="14" x14ac:dyDescent="0.3">
      <c r="B53" s="1441" t="s">
        <v>278</v>
      </c>
      <c r="C53" s="1303" t="s">
        <v>294</v>
      </c>
      <c r="D53" s="1303"/>
      <c r="E53" s="1303"/>
      <c r="F53" s="1303"/>
      <c r="G53" s="1301" t="s">
        <v>295</v>
      </c>
      <c r="H53" s="1301"/>
      <c r="I53" s="1301"/>
      <c r="J53" s="1442" t="s">
        <v>296</v>
      </c>
      <c r="K53" s="1442"/>
      <c r="L53" s="1442"/>
      <c r="M53" s="1442"/>
      <c r="N53" s="1442"/>
    </row>
    <row r="54" spans="2:14" ht="70" x14ac:dyDescent="0.3">
      <c r="B54" s="1441"/>
      <c r="C54" s="595" t="s">
        <v>350</v>
      </c>
      <c r="D54" s="595" t="s">
        <v>348</v>
      </c>
      <c r="E54" s="948" t="s">
        <v>776</v>
      </c>
      <c r="F54" s="595" t="s">
        <v>349</v>
      </c>
      <c r="G54" s="595" t="s">
        <v>297</v>
      </c>
      <c r="H54" s="595" t="s">
        <v>777</v>
      </c>
      <c r="I54" s="595" t="s">
        <v>298</v>
      </c>
      <c r="J54" s="595" t="s">
        <v>299</v>
      </c>
      <c r="K54" s="595" t="s">
        <v>300</v>
      </c>
      <c r="L54" s="948" t="s">
        <v>778</v>
      </c>
      <c r="M54" s="595" t="s">
        <v>779</v>
      </c>
      <c r="N54" s="596" t="s">
        <v>271</v>
      </c>
    </row>
    <row r="55" spans="2:14" x14ac:dyDescent="0.3">
      <c r="B55" s="112"/>
      <c r="C55" s="113"/>
      <c r="D55" s="113"/>
      <c r="E55" s="113"/>
      <c r="F55" s="113"/>
      <c r="G55" s="113"/>
      <c r="H55" s="113"/>
      <c r="I55" s="113"/>
      <c r="J55" s="113"/>
      <c r="K55" s="113"/>
      <c r="L55" s="113"/>
      <c r="M55" s="113"/>
      <c r="N55" s="114"/>
    </row>
    <row r="56" spans="2:14" ht="14" x14ac:dyDescent="0.3">
      <c r="B56" s="154" t="s">
        <v>812</v>
      </c>
      <c r="C56" s="379">
        <f ca="1">'F1.1'!$O8-E56</f>
        <v>18.442317453918296</v>
      </c>
      <c r="D56" s="520">
        <f ca="1">C56*0.5/('F2.5'!S15*(1-'F2.5'!S17))*10</f>
        <v>1.3173083895655926</v>
      </c>
      <c r="E56" s="617">
        <f>'F10'!R12</f>
        <v>0</v>
      </c>
      <c r="F56" s="115"/>
      <c r="G56" s="380">
        <f>'F2.5'!S15*(1-'F2.5'!S17)</f>
        <v>70</v>
      </c>
      <c r="H56" s="443"/>
      <c r="I56" s="115"/>
      <c r="J56" s="379">
        <f ca="1">C56*0.5</f>
        <v>9.221158726959148</v>
      </c>
      <c r="K56" s="378">
        <f ca="1">C56*0.5</f>
        <v>9.221158726959148</v>
      </c>
      <c r="L56" s="618">
        <f>'F10'!R12</f>
        <v>0</v>
      </c>
      <c r="M56" s="115">
        <f t="shared" ref="M56" si="4">F56*$G56/10</f>
        <v>0</v>
      </c>
      <c r="N56" s="378">
        <f ca="1">SUM(J56:M56)</f>
        <v>18.442317453918296</v>
      </c>
    </row>
    <row r="57" spans="2:14" ht="14" x14ac:dyDescent="0.3">
      <c r="B57" s="109"/>
      <c r="C57" s="115"/>
      <c r="D57" s="115"/>
      <c r="E57" s="115"/>
      <c r="F57" s="115"/>
      <c r="G57" s="115"/>
      <c r="H57" s="115"/>
      <c r="I57" s="115"/>
      <c r="J57" s="115"/>
      <c r="K57" s="115"/>
      <c r="L57" s="115"/>
      <c r="M57" s="115"/>
      <c r="N57" s="378">
        <f t="shared" ref="N57" si="5">SUM(J57:M57)</f>
        <v>0</v>
      </c>
    </row>
    <row r="58" spans="2:14" ht="14" x14ac:dyDescent="0.3">
      <c r="B58" s="109" t="s">
        <v>271</v>
      </c>
      <c r="C58" s="381"/>
      <c r="D58" s="381"/>
      <c r="E58" s="381"/>
      <c r="F58" s="381"/>
      <c r="G58" s="381">
        <f>SUM(G56:G57)</f>
        <v>70</v>
      </c>
      <c r="H58" s="381"/>
      <c r="I58" s="381"/>
      <c r="J58" s="381">
        <f ca="1">SUM(J56:J57)</f>
        <v>9.221158726959148</v>
      </c>
      <c r="K58" s="381">
        <f ca="1">SUM(K56:K57)</f>
        <v>9.221158726959148</v>
      </c>
      <c r="L58" s="381">
        <f>SUM(L56:L57)</f>
        <v>0</v>
      </c>
      <c r="M58" s="381">
        <f>SUM(M56:M57)</f>
        <v>0</v>
      </c>
      <c r="N58" s="381">
        <f ca="1">SUM(N56:N57)</f>
        <v>18.442317453918296</v>
      </c>
    </row>
    <row r="62" spans="2:14" ht="14" x14ac:dyDescent="0.3">
      <c r="B62" s="65" t="s">
        <v>971</v>
      </c>
    </row>
    <row r="63" spans="2:14" ht="14" x14ac:dyDescent="0.3">
      <c r="B63" s="65"/>
      <c r="N63" s="117" t="s">
        <v>10</v>
      </c>
    </row>
    <row r="64" spans="2:14" ht="14" x14ac:dyDescent="0.3">
      <c r="B64" s="1441" t="s">
        <v>278</v>
      </c>
      <c r="C64" s="1303" t="s">
        <v>294</v>
      </c>
      <c r="D64" s="1303"/>
      <c r="E64" s="1303"/>
      <c r="F64" s="1303"/>
      <c r="G64" s="1301" t="s">
        <v>295</v>
      </c>
      <c r="H64" s="1301"/>
      <c r="I64" s="1301"/>
      <c r="J64" s="1442" t="s">
        <v>296</v>
      </c>
      <c r="K64" s="1442"/>
      <c r="L64" s="1442"/>
      <c r="M64" s="1442"/>
      <c r="N64" s="1442"/>
    </row>
    <row r="65" spans="2:14" ht="70" x14ac:dyDescent="0.3">
      <c r="B65" s="1441"/>
      <c r="C65" s="595" t="s">
        <v>350</v>
      </c>
      <c r="D65" s="595" t="s">
        <v>348</v>
      </c>
      <c r="E65" s="621" t="s">
        <v>776</v>
      </c>
      <c r="F65" s="595" t="s">
        <v>349</v>
      </c>
      <c r="G65" s="595" t="s">
        <v>297</v>
      </c>
      <c r="H65" s="595" t="s">
        <v>777</v>
      </c>
      <c r="I65" s="595" t="s">
        <v>298</v>
      </c>
      <c r="J65" s="595" t="s">
        <v>299</v>
      </c>
      <c r="K65" s="595" t="s">
        <v>300</v>
      </c>
      <c r="L65" s="621" t="s">
        <v>778</v>
      </c>
      <c r="M65" s="595" t="s">
        <v>779</v>
      </c>
      <c r="N65" s="596" t="s">
        <v>271</v>
      </c>
    </row>
    <row r="66" spans="2:14" x14ac:dyDescent="0.3">
      <c r="B66" s="112"/>
      <c r="C66" s="113"/>
      <c r="D66" s="113"/>
      <c r="E66" s="113"/>
      <c r="F66" s="113"/>
      <c r="G66" s="113"/>
      <c r="H66" s="113"/>
      <c r="I66" s="113"/>
      <c r="J66" s="113"/>
      <c r="K66" s="113"/>
      <c r="L66" s="113"/>
      <c r="M66" s="113"/>
      <c r="N66" s="114"/>
    </row>
    <row r="67" spans="2:14" ht="14" x14ac:dyDescent="0.3">
      <c r="B67" s="154" t="s">
        <v>812</v>
      </c>
      <c r="C67" s="379">
        <f ca="1">'F1.1'!$P8-E67</f>
        <v>19.719424651846627</v>
      </c>
      <c r="D67" s="520">
        <f ca="1">C67*0.5/('F2.5'!T15*(1-'F2.5'!T17))*10</f>
        <v>1.4085303322747591</v>
      </c>
      <c r="E67" s="617">
        <f>'F10'!S12</f>
        <v>0</v>
      </c>
      <c r="F67" s="115"/>
      <c r="G67" s="380">
        <f>'F2.5'!T15*(1-'F2.5'!T17)</f>
        <v>70</v>
      </c>
      <c r="H67" s="443"/>
      <c r="I67" s="115"/>
      <c r="J67" s="379">
        <f ca="1">C67*0.5</f>
        <v>9.8597123259233133</v>
      </c>
      <c r="K67" s="378">
        <f ca="1">C67*0.5</f>
        <v>9.8597123259233133</v>
      </c>
      <c r="L67" s="618">
        <f>'F10'!S12</f>
        <v>0</v>
      </c>
      <c r="M67" s="616">
        <f>F67*$G67/10</f>
        <v>0</v>
      </c>
      <c r="N67" s="378">
        <f ca="1">SUM(J67:M67)</f>
        <v>19.719424651846627</v>
      </c>
    </row>
    <row r="68" spans="2:14" ht="14" x14ac:dyDescent="0.3">
      <c r="B68" s="109"/>
      <c r="C68" s="115"/>
      <c r="D68" s="115"/>
      <c r="E68" s="115"/>
      <c r="F68" s="115"/>
      <c r="G68" s="115"/>
      <c r="H68" s="115"/>
      <c r="I68" s="115"/>
      <c r="J68" s="115"/>
      <c r="K68" s="115"/>
      <c r="L68" s="115"/>
      <c r="M68" s="115"/>
      <c r="N68" s="378">
        <f t="shared" ref="N68" si="6">SUM(J68:M68)</f>
        <v>0</v>
      </c>
    </row>
    <row r="69" spans="2:14" ht="14" x14ac:dyDescent="0.3">
      <c r="B69" s="109" t="s">
        <v>271</v>
      </c>
      <c r="C69" s="381"/>
      <c r="D69" s="381"/>
      <c r="E69" s="381"/>
      <c r="F69" s="381"/>
      <c r="G69" s="381">
        <f>SUM(G67:G68)</f>
        <v>70</v>
      </c>
      <c r="H69" s="381"/>
      <c r="I69" s="381"/>
      <c r="J69" s="381">
        <f ca="1">SUM(J67:J68)</f>
        <v>9.8597123259233133</v>
      </c>
      <c r="K69" s="381">
        <f ca="1">SUM(K67:K68)</f>
        <v>9.8597123259233133</v>
      </c>
      <c r="L69" s="381">
        <f>SUM(L67:L68)</f>
        <v>0</v>
      </c>
      <c r="M69" s="381">
        <f>SUM(M67:M68)</f>
        <v>0</v>
      </c>
      <c r="N69" s="381">
        <f ca="1">SUM(N67:N68)</f>
        <v>19.719424651846627</v>
      </c>
    </row>
  </sheetData>
  <mergeCells count="27">
    <mergeCell ref="B20:B21"/>
    <mergeCell ref="C20:F20"/>
    <mergeCell ref="G20:I20"/>
    <mergeCell ref="J20:N20"/>
    <mergeCell ref="B31:B32"/>
    <mergeCell ref="C31:F31"/>
    <mergeCell ref="G31:I31"/>
    <mergeCell ref="J31:N31"/>
    <mergeCell ref="B2:N2"/>
    <mergeCell ref="B3:N3"/>
    <mergeCell ref="B4:N4"/>
    <mergeCell ref="B9:B10"/>
    <mergeCell ref="C9:F9"/>
    <mergeCell ref="G9:I9"/>
    <mergeCell ref="J9:N9"/>
    <mergeCell ref="B64:B65"/>
    <mergeCell ref="C64:F64"/>
    <mergeCell ref="G64:I64"/>
    <mergeCell ref="J64:N64"/>
    <mergeCell ref="B42:B43"/>
    <mergeCell ref="C42:F42"/>
    <mergeCell ref="G42:I42"/>
    <mergeCell ref="J42:N42"/>
    <mergeCell ref="B53:B54"/>
    <mergeCell ref="C53:F53"/>
    <mergeCell ref="G53:I53"/>
    <mergeCell ref="J53:N53"/>
  </mergeCells>
  <pageMargins left="0.70866141732283472" right="0.70866141732283472" top="0.74803149606299213" bottom="0.74803149606299213" header="0.31496062992125984" footer="0.31496062992125984"/>
  <pageSetup paperSize="9" scale="3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N58"/>
  <sheetViews>
    <sheetView showGridLines="0" view="pageBreakPreview" zoomScale="80" zoomScaleNormal="80" zoomScaleSheetLayoutView="80" workbookViewId="0">
      <selection activeCell="Q22" sqref="Q22"/>
    </sheetView>
  </sheetViews>
  <sheetFormatPr defaultColWidth="8.6328125" defaultRowHeight="14" x14ac:dyDescent="0.3"/>
  <cols>
    <col min="1" max="1" width="8.6328125" style="275"/>
    <col min="2" max="2" width="13.453125" style="275" customWidth="1"/>
    <col min="3" max="11" width="12.36328125" style="275" customWidth="1"/>
    <col min="12" max="12" width="14.6328125" style="275" customWidth="1"/>
    <col min="13" max="14" width="12.36328125" style="275" customWidth="1"/>
    <col min="15" max="16384" width="8.6328125" style="275"/>
  </cols>
  <sheetData>
    <row r="2" spans="2:14" x14ac:dyDescent="0.3">
      <c r="B2" s="1249" t="str">
        <f>Index!B2</f>
        <v xml:space="preserve">      Maharashtra State Power Generation Company Ltd.</v>
      </c>
      <c r="C2" s="1249"/>
      <c r="D2" s="1249"/>
      <c r="E2" s="1249"/>
      <c r="F2" s="1249"/>
      <c r="G2" s="1249"/>
      <c r="H2" s="1249"/>
      <c r="I2" s="1249"/>
      <c r="J2" s="1249"/>
      <c r="K2" s="1249"/>
      <c r="L2" s="1249"/>
      <c r="M2" s="1249"/>
      <c r="N2" s="1249"/>
    </row>
    <row r="3" spans="2:14" x14ac:dyDescent="0.3">
      <c r="B3" s="1249" t="str">
        <f>Index!B3</f>
        <v>MYT Petition Formats for Bhira</v>
      </c>
      <c r="C3" s="1249"/>
      <c r="D3" s="1249"/>
      <c r="E3" s="1249"/>
      <c r="F3" s="1249"/>
      <c r="G3" s="1249"/>
      <c r="H3" s="1249"/>
      <c r="I3" s="1249"/>
      <c r="J3" s="1249"/>
      <c r="K3" s="1249"/>
      <c r="L3" s="1249"/>
      <c r="M3" s="1249"/>
      <c r="N3" s="1249"/>
    </row>
    <row r="4" spans="2:14" x14ac:dyDescent="0.3">
      <c r="B4" s="1444" t="s">
        <v>429</v>
      </c>
      <c r="C4" s="1444"/>
      <c r="D4" s="1444"/>
      <c r="E4" s="1444"/>
      <c r="F4" s="1444"/>
      <c r="G4" s="1444"/>
      <c r="H4" s="1444"/>
      <c r="I4" s="1444"/>
      <c r="J4" s="1444"/>
      <c r="K4" s="1444"/>
      <c r="L4" s="1444"/>
      <c r="M4" s="1444"/>
      <c r="N4" s="1444"/>
    </row>
    <row r="5" spans="2:14" x14ac:dyDescent="0.3">
      <c r="B5" s="271"/>
      <c r="C5" s="271"/>
      <c r="D5" s="271"/>
      <c r="E5" s="271"/>
      <c r="F5" s="271"/>
      <c r="G5" s="271"/>
      <c r="H5" s="271"/>
      <c r="I5" s="271"/>
      <c r="J5" s="271"/>
      <c r="K5" s="271"/>
      <c r="L5" s="271"/>
      <c r="M5" s="271"/>
      <c r="N5" s="271"/>
    </row>
    <row r="6" spans="2:14" x14ac:dyDescent="0.3">
      <c r="B6" s="271"/>
      <c r="C6" s="271"/>
      <c r="D6" s="271"/>
      <c r="E6" s="271"/>
      <c r="F6" s="271"/>
      <c r="G6" s="271"/>
      <c r="H6" s="271"/>
      <c r="I6" s="271"/>
      <c r="J6" s="271"/>
      <c r="K6" s="271"/>
      <c r="L6" s="271"/>
      <c r="M6" s="271"/>
      <c r="N6" s="271"/>
    </row>
    <row r="8" spans="2:14" x14ac:dyDescent="0.3">
      <c r="B8" s="65" t="s">
        <v>934</v>
      </c>
    </row>
    <row r="9" spans="2:14" x14ac:dyDescent="0.3">
      <c r="B9" s="65"/>
      <c r="N9" s="42" t="s">
        <v>10</v>
      </c>
    </row>
    <row r="10" spans="2:14" s="281" customFormat="1" ht="35.75" customHeight="1" x14ac:dyDescent="0.25">
      <c r="B10" s="1255" t="s">
        <v>278</v>
      </c>
      <c r="C10" s="1303" t="s">
        <v>294</v>
      </c>
      <c r="D10" s="1303"/>
      <c r="E10" s="1303"/>
      <c r="F10" s="1303"/>
      <c r="G10" s="1301" t="s">
        <v>295</v>
      </c>
      <c r="H10" s="1301"/>
      <c r="I10" s="1301"/>
      <c r="J10" s="1442" t="s">
        <v>296</v>
      </c>
      <c r="K10" s="1442"/>
      <c r="L10" s="1442"/>
      <c r="M10" s="1442"/>
      <c r="N10" s="1442"/>
    </row>
    <row r="11" spans="2:14" ht="72" customHeight="1" x14ac:dyDescent="0.3">
      <c r="B11" s="1255"/>
      <c r="C11" s="350" t="s">
        <v>350</v>
      </c>
      <c r="D11" s="350" t="s">
        <v>348</v>
      </c>
      <c r="E11" s="948" t="s">
        <v>776</v>
      </c>
      <c r="F11" s="350" t="s">
        <v>349</v>
      </c>
      <c r="G11" s="350" t="s">
        <v>297</v>
      </c>
      <c r="H11" s="350" t="s">
        <v>777</v>
      </c>
      <c r="I11" s="350" t="s">
        <v>298</v>
      </c>
      <c r="J11" s="350" t="s">
        <v>299</v>
      </c>
      <c r="K11" s="350" t="s">
        <v>300</v>
      </c>
      <c r="L11" s="948" t="s">
        <v>778</v>
      </c>
      <c r="M11" s="350" t="s">
        <v>779</v>
      </c>
      <c r="N11" s="351" t="s">
        <v>271</v>
      </c>
    </row>
    <row r="12" spans="2:14" x14ac:dyDescent="0.3">
      <c r="B12" s="277"/>
      <c r="C12" s="278"/>
      <c r="D12" s="278"/>
      <c r="E12" s="278"/>
      <c r="F12" s="278"/>
      <c r="G12" s="278"/>
      <c r="H12" s="278"/>
      <c r="I12" s="278"/>
      <c r="J12" s="278"/>
      <c r="K12" s="278"/>
      <c r="L12" s="278"/>
      <c r="M12" s="278"/>
      <c r="N12" s="279"/>
    </row>
    <row r="13" spans="2:14" x14ac:dyDescent="0.3">
      <c r="B13" s="154" t="s">
        <v>812</v>
      </c>
      <c r="C13" s="355">
        <f ca="1">'F9.2'!C23</f>
        <v>15.878702014872287</v>
      </c>
      <c r="D13" s="521">
        <f ca="1">'F9.2'!D23</f>
        <v>1.1341930010623062</v>
      </c>
      <c r="E13" s="355">
        <f>'F9.2'!E23</f>
        <v>0</v>
      </c>
      <c r="F13" s="355">
        <f>'F9.2'!F23</f>
        <v>0</v>
      </c>
      <c r="G13" s="353">
        <f>'F9.2'!G23</f>
        <v>70</v>
      </c>
      <c r="H13" s="522">
        <f>'F9.2'!H23</f>
        <v>0</v>
      </c>
      <c r="I13" s="353">
        <f>'F9.2'!I23</f>
        <v>0</v>
      </c>
      <c r="J13" s="353">
        <f ca="1">C13*0.5</f>
        <v>7.9393510074361435</v>
      </c>
      <c r="K13" s="407">
        <f ca="1">'F2.5'!P15*(1-'F2.5'!P17)*D13/10</f>
        <v>7.9393510074361444</v>
      </c>
      <c r="L13" s="355">
        <f>E13</f>
        <v>0</v>
      </c>
      <c r="M13" s="23">
        <f>'F9.2'!M23</f>
        <v>0</v>
      </c>
      <c r="N13" s="353">
        <f ca="1">SUM(J13:M13)</f>
        <v>15.878702014872289</v>
      </c>
    </row>
    <row r="14" spans="2:14" x14ac:dyDescent="0.3">
      <c r="B14" s="109"/>
      <c r="C14" s="23"/>
      <c r="D14" s="23"/>
      <c r="E14" s="23"/>
      <c r="F14" s="23"/>
      <c r="G14" s="23"/>
      <c r="H14" s="23"/>
      <c r="I14" s="23"/>
      <c r="J14" s="23"/>
      <c r="K14" s="23"/>
      <c r="L14" s="23"/>
      <c r="M14" s="23"/>
      <c r="N14" s="353"/>
    </row>
    <row r="15" spans="2:14" x14ac:dyDescent="0.3">
      <c r="B15" s="280" t="s">
        <v>271</v>
      </c>
      <c r="C15" s="381"/>
      <c r="D15" s="381"/>
      <c r="E15" s="381"/>
      <c r="F15" s="381"/>
      <c r="G15" s="381">
        <f>SUM(G13:G14)</f>
        <v>70</v>
      </c>
      <c r="H15" s="381"/>
      <c r="I15" s="381"/>
      <c r="J15" s="381">
        <f ca="1">SUM(J13:J14)</f>
        <v>7.9393510074361435</v>
      </c>
      <c r="K15" s="381">
        <f ca="1">SUM(K13:K14)</f>
        <v>7.9393510074361444</v>
      </c>
      <c r="L15" s="381">
        <f>SUM(L13:L14)</f>
        <v>0</v>
      </c>
      <c r="M15" s="381">
        <f>SUM(M13:M14)</f>
        <v>0</v>
      </c>
      <c r="N15" s="353">
        <f ca="1">SUM(J15:M15)</f>
        <v>15.878702014872289</v>
      </c>
    </row>
    <row r="19" spans="2:14" x14ac:dyDescent="0.3">
      <c r="B19" s="65" t="s">
        <v>935</v>
      </c>
      <c r="N19" s="276"/>
    </row>
    <row r="20" spans="2:14" x14ac:dyDescent="0.3">
      <c r="B20" s="65"/>
      <c r="N20" s="42" t="s">
        <v>10</v>
      </c>
    </row>
    <row r="21" spans="2:14" ht="32" customHeight="1" x14ac:dyDescent="0.3">
      <c r="B21" s="1255" t="s">
        <v>278</v>
      </c>
      <c r="C21" s="1303" t="s">
        <v>294</v>
      </c>
      <c r="D21" s="1303"/>
      <c r="E21" s="1303"/>
      <c r="F21" s="1303"/>
      <c r="G21" s="1301" t="s">
        <v>295</v>
      </c>
      <c r="H21" s="1301"/>
      <c r="I21" s="1301"/>
      <c r="J21" s="1442" t="s">
        <v>296</v>
      </c>
      <c r="K21" s="1442"/>
      <c r="L21" s="1442"/>
      <c r="M21" s="1442"/>
      <c r="N21" s="1442"/>
    </row>
    <row r="22" spans="2:14" ht="68.25" customHeight="1" x14ac:dyDescent="0.3">
      <c r="B22" s="1255"/>
      <c r="C22" s="350" t="s">
        <v>350</v>
      </c>
      <c r="D22" s="350" t="s">
        <v>348</v>
      </c>
      <c r="E22" s="948" t="s">
        <v>776</v>
      </c>
      <c r="F22" s="350" t="s">
        <v>349</v>
      </c>
      <c r="G22" s="350" t="s">
        <v>297</v>
      </c>
      <c r="H22" s="350" t="s">
        <v>777</v>
      </c>
      <c r="I22" s="350" t="s">
        <v>298</v>
      </c>
      <c r="J22" s="350" t="s">
        <v>299</v>
      </c>
      <c r="K22" s="350" t="s">
        <v>300</v>
      </c>
      <c r="L22" s="948" t="s">
        <v>778</v>
      </c>
      <c r="M22" s="350" t="s">
        <v>779</v>
      </c>
      <c r="N22" s="351" t="s">
        <v>271</v>
      </c>
    </row>
    <row r="23" spans="2:14" x14ac:dyDescent="0.3">
      <c r="B23" s="277"/>
      <c r="C23" s="278"/>
      <c r="D23" s="278"/>
      <c r="E23" s="278"/>
      <c r="F23" s="278"/>
      <c r="G23" s="278"/>
      <c r="H23" s="278"/>
      <c r="I23" s="278"/>
      <c r="J23" s="278"/>
      <c r="K23" s="278"/>
      <c r="L23" s="278"/>
      <c r="M23" s="278"/>
      <c r="N23" s="279"/>
    </row>
    <row r="24" spans="2:14" x14ac:dyDescent="0.3">
      <c r="B24" s="154" t="s">
        <v>812</v>
      </c>
      <c r="C24" s="353">
        <f ca="1">'F9.2'!C34</f>
        <v>16.437928050403816</v>
      </c>
      <c r="D24" s="353">
        <f ca="1">'F9.2'!D34</f>
        <v>1.1741377178859869</v>
      </c>
      <c r="E24" s="353">
        <f>'F9.2'!E34</f>
        <v>0</v>
      </c>
      <c r="F24" s="353">
        <f>'F9.2'!F34</f>
        <v>0</v>
      </c>
      <c r="G24" s="353">
        <f>'F9.2'!G34</f>
        <v>70</v>
      </c>
      <c r="H24" s="523">
        <f>'F9.2'!H34</f>
        <v>0</v>
      </c>
      <c r="I24" s="353">
        <f>'F9.2'!I34</f>
        <v>0</v>
      </c>
      <c r="J24" s="353">
        <f ca="1">C24*0.5</f>
        <v>8.2189640252019078</v>
      </c>
      <c r="K24" s="612">
        <f ca="1">'F2.5'!Q15*(1-'F2.5'!Q17)*D24/10</f>
        <v>8.2189640252019078</v>
      </c>
      <c r="L24" s="353">
        <f>'F9.2'!L34</f>
        <v>0</v>
      </c>
      <c r="M24" s="353">
        <f>'F9.2'!M34</f>
        <v>0</v>
      </c>
      <c r="N24" s="353">
        <f ca="1">SUM(J24:M24)</f>
        <v>16.437928050403816</v>
      </c>
    </row>
    <row r="25" spans="2:14" x14ac:dyDescent="0.3">
      <c r="B25" s="109"/>
      <c r="C25" s="353"/>
      <c r="D25" s="353"/>
      <c r="E25" s="353"/>
      <c r="F25" s="353"/>
      <c r="G25" s="353"/>
      <c r="H25" s="353"/>
      <c r="I25" s="353"/>
      <c r="J25" s="353"/>
      <c r="K25" s="353"/>
      <c r="L25" s="353"/>
      <c r="M25" s="353"/>
      <c r="N25" s="353"/>
    </row>
    <row r="26" spans="2:14" x14ac:dyDescent="0.3">
      <c r="B26" s="280" t="s">
        <v>271</v>
      </c>
      <c r="C26" s="381"/>
      <c r="D26" s="381"/>
      <c r="E26" s="381"/>
      <c r="F26" s="381"/>
      <c r="G26" s="381">
        <f>SUM(G24:G25)</f>
        <v>70</v>
      </c>
      <c r="H26" s="381"/>
      <c r="I26" s="381"/>
      <c r="J26" s="381">
        <f ca="1">SUM(J24:J25)</f>
        <v>8.2189640252019078</v>
      </c>
      <c r="K26" s="381">
        <f ca="1">SUM(K24:K25)</f>
        <v>8.2189640252019078</v>
      </c>
      <c r="L26" s="381">
        <f>SUM(L24:L25)</f>
        <v>0</v>
      </c>
      <c r="M26" s="381">
        <f>SUM(M24:M25)</f>
        <v>0</v>
      </c>
      <c r="N26" s="353">
        <f ca="1">SUM(J26:M26)</f>
        <v>16.437928050403816</v>
      </c>
    </row>
    <row r="30" spans="2:14" x14ac:dyDescent="0.3">
      <c r="B30" s="65" t="s">
        <v>939</v>
      </c>
      <c r="N30" s="276"/>
    </row>
    <row r="31" spans="2:14" x14ac:dyDescent="0.3">
      <c r="B31" s="65"/>
      <c r="N31" s="42" t="s">
        <v>10</v>
      </c>
    </row>
    <row r="32" spans="2:14" x14ac:dyDescent="0.3">
      <c r="B32" s="1255" t="s">
        <v>278</v>
      </c>
      <c r="C32" s="1303" t="s">
        <v>294</v>
      </c>
      <c r="D32" s="1303"/>
      <c r="E32" s="1303"/>
      <c r="F32" s="1303"/>
      <c r="G32" s="1301" t="s">
        <v>295</v>
      </c>
      <c r="H32" s="1301"/>
      <c r="I32" s="1301"/>
      <c r="J32" s="1442" t="s">
        <v>296</v>
      </c>
      <c r="K32" s="1442"/>
      <c r="L32" s="1442"/>
      <c r="M32" s="1442"/>
      <c r="N32" s="1442"/>
    </row>
    <row r="33" spans="2:14" ht="70" x14ac:dyDescent="0.3">
      <c r="B33" s="1255"/>
      <c r="C33" s="595" t="s">
        <v>350</v>
      </c>
      <c r="D33" s="595" t="s">
        <v>348</v>
      </c>
      <c r="E33" s="621" t="s">
        <v>776</v>
      </c>
      <c r="F33" s="595" t="s">
        <v>349</v>
      </c>
      <c r="G33" s="595" t="s">
        <v>297</v>
      </c>
      <c r="H33" s="595" t="s">
        <v>777</v>
      </c>
      <c r="I33" s="595" t="s">
        <v>298</v>
      </c>
      <c r="J33" s="595" t="s">
        <v>299</v>
      </c>
      <c r="K33" s="595" t="s">
        <v>300</v>
      </c>
      <c r="L33" s="621" t="s">
        <v>778</v>
      </c>
      <c r="M33" s="595" t="s">
        <v>779</v>
      </c>
      <c r="N33" s="596" t="s">
        <v>271</v>
      </c>
    </row>
    <row r="34" spans="2:14" x14ac:dyDescent="0.3">
      <c r="B34" s="277"/>
      <c r="C34" s="278"/>
      <c r="D34" s="278"/>
      <c r="E34" s="278"/>
      <c r="F34" s="278"/>
      <c r="G34" s="278"/>
      <c r="H34" s="278"/>
      <c r="I34" s="278"/>
      <c r="J34" s="278"/>
      <c r="K34" s="278"/>
      <c r="L34" s="278"/>
      <c r="M34" s="278"/>
      <c r="N34" s="279"/>
    </row>
    <row r="35" spans="2:14" x14ac:dyDescent="0.3">
      <c r="B35" s="154" t="s">
        <v>812</v>
      </c>
      <c r="C35" s="353">
        <f ca="1">'F9.2'!C45</f>
        <v>16.895179284310931</v>
      </c>
      <c r="D35" s="353">
        <f ca="1">'F9.2'!D45</f>
        <v>1.2067985203079237</v>
      </c>
      <c r="E35" s="353">
        <f>'F9.2'!E45</f>
        <v>0</v>
      </c>
      <c r="F35" s="353">
        <f>'F9.2'!F45</f>
        <v>0</v>
      </c>
      <c r="G35" s="353">
        <f>'F9.2'!G45</f>
        <v>70</v>
      </c>
      <c r="H35" s="523">
        <f>'F9.2'!H45</f>
        <v>0</v>
      </c>
      <c r="I35" s="353">
        <f>'F9.2'!I45</f>
        <v>0</v>
      </c>
      <c r="J35" s="353">
        <f ca="1">C35*0.5</f>
        <v>8.4475896421554655</v>
      </c>
      <c r="K35" s="612">
        <f ca="1">'F2.5'!R15*(1-'F2.5'!R17)*D35/10</f>
        <v>8.4475896421554655</v>
      </c>
      <c r="L35" s="353">
        <f>'F9.2'!L45</f>
        <v>0</v>
      </c>
      <c r="M35" s="353">
        <f>'F9.2'!M45</f>
        <v>0</v>
      </c>
      <c r="N35" s="353">
        <f ca="1">SUM(J35:M35)</f>
        <v>16.895179284310931</v>
      </c>
    </row>
    <row r="36" spans="2:14" x14ac:dyDescent="0.3">
      <c r="B36" s="109"/>
      <c r="C36" s="353"/>
      <c r="D36" s="353"/>
      <c r="E36" s="353"/>
      <c r="F36" s="353"/>
      <c r="G36" s="353"/>
      <c r="H36" s="353"/>
      <c r="I36" s="353"/>
      <c r="J36" s="353"/>
      <c r="K36" s="353"/>
      <c r="L36" s="353"/>
      <c r="M36" s="353"/>
      <c r="N36" s="353"/>
    </row>
    <row r="37" spans="2:14" x14ac:dyDescent="0.3">
      <c r="B37" s="280" t="s">
        <v>271</v>
      </c>
      <c r="C37" s="381"/>
      <c r="D37" s="381"/>
      <c r="E37" s="381"/>
      <c r="F37" s="381"/>
      <c r="G37" s="381">
        <f>SUM(G35:G36)</f>
        <v>70</v>
      </c>
      <c r="H37" s="381"/>
      <c r="I37" s="381"/>
      <c r="J37" s="381">
        <f ca="1">SUM(J35:J36)</f>
        <v>8.4475896421554655</v>
      </c>
      <c r="K37" s="381">
        <f ca="1">SUM(K35:K36)</f>
        <v>8.4475896421554655</v>
      </c>
      <c r="L37" s="381">
        <f>SUM(L35:L36)</f>
        <v>0</v>
      </c>
      <c r="M37" s="381">
        <f>SUM(M35:M36)</f>
        <v>0</v>
      </c>
      <c r="N37" s="353">
        <f ca="1">SUM(J37:M37)</f>
        <v>16.895179284310931</v>
      </c>
    </row>
    <row r="40" spans="2:14" x14ac:dyDescent="0.3">
      <c r="B40" s="65" t="s">
        <v>936</v>
      </c>
      <c r="N40" s="276"/>
    </row>
    <row r="41" spans="2:14" x14ac:dyDescent="0.3">
      <c r="B41" s="65"/>
      <c r="N41" s="42" t="s">
        <v>10</v>
      </c>
    </row>
    <row r="42" spans="2:14" x14ac:dyDescent="0.3">
      <c r="B42" s="1255" t="s">
        <v>278</v>
      </c>
      <c r="C42" s="1303" t="s">
        <v>294</v>
      </c>
      <c r="D42" s="1303"/>
      <c r="E42" s="1303"/>
      <c r="F42" s="1303"/>
      <c r="G42" s="1301" t="s">
        <v>295</v>
      </c>
      <c r="H42" s="1301"/>
      <c r="I42" s="1301"/>
      <c r="J42" s="1442" t="s">
        <v>296</v>
      </c>
      <c r="K42" s="1442"/>
      <c r="L42" s="1442"/>
      <c r="M42" s="1442"/>
      <c r="N42" s="1442"/>
    </row>
    <row r="43" spans="2:14" ht="70" x14ac:dyDescent="0.3">
      <c r="B43" s="1255"/>
      <c r="C43" s="595" t="s">
        <v>350</v>
      </c>
      <c r="D43" s="595" t="s">
        <v>348</v>
      </c>
      <c r="E43" s="621" t="s">
        <v>776</v>
      </c>
      <c r="F43" s="595" t="s">
        <v>349</v>
      </c>
      <c r="G43" s="595" t="s">
        <v>297</v>
      </c>
      <c r="H43" s="595" t="s">
        <v>777</v>
      </c>
      <c r="I43" s="595" t="s">
        <v>298</v>
      </c>
      <c r="J43" s="595" t="s">
        <v>299</v>
      </c>
      <c r="K43" s="595" t="s">
        <v>300</v>
      </c>
      <c r="L43" s="621" t="s">
        <v>778</v>
      </c>
      <c r="M43" s="595" t="s">
        <v>779</v>
      </c>
      <c r="N43" s="596" t="s">
        <v>271</v>
      </c>
    </row>
    <row r="44" spans="2:14" x14ac:dyDescent="0.3">
      <c r="B44" s="277"/>
      <c r="C44" s="278"/>
      <c r="D44" s="278"/>
      <c r="E44" s="278"/>
      <c r="F44" s="278"/>
      <c r="G44" s="278"/>
      <c r="H44" s="278"/>
      <c r="I44" s="278"/>
      <c r="J44" s="278"/>
      <c r="K44" s="278"/>
      <c r="L44" s="278"/>
      <c r="M44" s="278"/>
      <c r="N44" s="279"/>
    </row>
    <row r="45" spans="2:14" x14ac:dyDescent="0.3">
      <c r="B45" s="154" t="s">
        <v>812</v>
      </c>
      <c r="C45" s="353">
        <f ca="1">'F9.2'!C56</f>
        <v>18.442317453918296</v>
      </c>
      <c r="D45" s="353">
        <f ca="1">'F9.2'!D56</f>
        <v>1.3173083895655926</v>
      </c>
      <c r="E45" s="353">
        <f>'F9.2'!E56</f>
        <v>0</v>
      </c>
      <c r="F45" s="353">
        <f>'F9.2'!F56</f>
        <v>0</v>
      </c>
      <c r="G45" s="353">
        <f>'F9.2'!G56</f>
        <v>70</v>
      </c>
      <c r="H45" s="523">
        <f>'F9.2'!H56</f>
        <v>0</v>
      </c>
      <c r="I45" s="353">
        <f>'F9.2'!I56</f>
        <v>0</v>
      </c>
      <c r="J45" s="353">
        <f ca="1">C45*0.5</f>
        <v>9.221158726959148</v>
      </c>
      <c r="K45" s="612">
        <f ca="1">'F2.5'!S15*(1-'F2.5'!S17)*D45/10</f>
        <v>9.221158726959148</v>
      </c>
      <c r="L45" s="353">
        <f>'F9.2'!L56</f>
        <v>0</v>
      </c>
      <c r="M45" s="353">
        <f>'F9.2'!M56</f>
        <v>0</v>
      </c>
      <c r="N45" s="353">
        <f ca="1">SUM(J45:M45)</f>
        <v>18.442317453918296</v>
      </c>
    </row>
    <row r="46" spans="2:14" x14ac:dyDescent="0.3">
      <c r="B46" s="109"/>
      <c r="C46" s="353"/>
      <c r="D46" s="353"/>
      <c r="E46" s="353"/>
      <c r="F46" s="353"/>
      <c r="G46" s="353"/>
      <c r="H46" s="353"/>
      <c r="I46" s="353"/>
      <c r="J46" s="353"/>
      <c r="K46" s="353"/>
      <c r="L46" s="353"/>
      <c r="M46" s="353"/>
      <c r="N46" s="353"/>
    </row>
    <row r="47" spans="2:14" x14ac:dyDescent="0.3">
      <c r="B47" s="280" t="s">
        <v>271</v>
      </c>
      <c r="C47" s="381"/>
      <c r="D47" s="381"/>
      <c r="E47" s="381"/>
      <c r="F47" s="381"/>
      <c r="G47" s="381">
        <f>SUM(G45:G46)</f>
        <v>70</v>
      </c>
      <c r="H47" s="381"/>
      <c r="I47" s="381"/>
      <c r="J47" s="381">
        <f ca="1">SUM(J45:J46)</f>
        <v>9.221158726959148</v>
      </c>
      <c r="K47" s="381">
        <f ca="1">SUM(K45:K46)</f>
        <v>9.221158726959148</v>
      </c>
      <c r="L47" s="381">
        <f>SUM(L45:L46)</f>
        <v>0</v>
      </c>
      <c r="M47" s="381">
        <f>SUM(M45:M46)</f>
        <v>0</v>
      </c>
      <c r="N47" s="353">
        <f ca="1">SUM(J47:M47)</f>
        <v>18.442317453918296</v>
      </c>
    </row>
    <row r="51" spans="2:14" x14ac:dyDescent="0.3">
      <c r="B51" s="65" t="s">
        <v>938</v>
      </c>
      <c r="N51" s="276"/>
    </row>
    <row r="52" spans="2:14" x14ac:dyDescent="0.3">
      <c r="B52" s="65"/>
      <c r="N52" s="42" t="s">
        <v>10</v>
      </c>
    </row>
    <row r="53" spans="2:14" x14ac:dyDescent="0.3">
      <c r="B53" s="1255" t="s">
        <v>278</v>
      </c>
      <c r="C53" s="1303" t="s">
        <v>294</v>
      </c>
      <c r="D53" s="1303"/>
      <c r="E53" s="1303"/>
      <c r="F53" s="1303"/>
      <c r="G53" s="1301" t="s">
        <v>295</v>
      </c>
      <c r="H53" s="1301"/>
      <c r="I53" s="1301"/>
      <c r="J53" s="1442" t="s">
        <v>296</v>
      </c>
      <c r="K53" s="1442"/>
      <c r="L53" s="1442"/>
      <c r="M53" s="1442"/>
      <c r="N53" s="1442"/>
    </row>
    <row r="54" spans="2:14" ht="70" x14ac:dyDescent="0.3">
      <c r="B54" s="1255"/>
      <c r="C54" s="595" t="s">
        <v>350</v>
      </c>
      <c r="D54" s="595" t="s">
        <v>348</v>
      </c>
      <c r="E54" s="621" t="s">
        <v>776</v>
      </c>
      <c r="F54" s="595" t="s">
        <v>349</v>
      </c>
      <c r="G54" s="595" t="s">
        <v>297</v>
      </c>
      <c r="H54" s="595" t="s">
        <v>777</v>
      </c>
      <c r="I54" s="595" t="s">
        <v>298</v>
      </c>
      <c r="J54" s="595" t="s">
        <v>299</v>
      </c>
      <c r="K54" s="595" t="s">
        <v>300</v>
      </c>
      <c r="L54" s="621" t="s">
        <v>778</v>
      </c>
      <c r="M54" s="595" t="s">
        <v>779</v>
      </c>
      <c r="N54" s="596" t="s">
        <v>271</v>
      </c>
    </row>
    <row r="55" spans="2:14" x14ac:dyDescent="0.3">
      <c r="B55" s="277"/>
      <c r="C55" s="278"/>
      <c r="D55" s="278"/>
      <c r="E55" s="278"/>
      <c r="F55" s="278"/>
      <c r="G55" s="278"/>
      <c r="H55" s="278"/>
      <c r="I55" s="278"/>
      <c r="J55" s="278"/>
      <c r="K55" s="278"/>
      <c r="L55" s="278"/>
      <c r="M55" s="278"/>
      <c r="N55" s="279"/>
    </row>
    <row r="56" spans="2:14" x14ac:dyDescent="0.3">
      <c r="B56" s="154" t="s">
        <v>812</v>
      </c>
      <c r="C56" s="353">
        <f>'F9.2'!C6</f>
        <v>0</v>
      </c>
      <c r="D56" s="353">
        <f ca="1">'F9.2'!D67</f>
        <v>1.4085303322747591</v>
      </c>
      <c r="E56" s="353">
        <f>'F9.2'!E67</f>
        <v>0</v>
      </c>
      <c r="F56" s="353">
        <f>'F9.2'!F67</f>
        <v>0</v>
      </c>
      <c r="G56" s="353">
        <f>'F9.2'!G67</f>
        <v>70</v>
      </c>
      <c r="H56" s="523">
        <f>'F9.2'!H67</f>
        <v>0</v>
      </c>
      <c r="I56" s="353">
        <f>'F9.2'!I67</f>
        <v>0</v>
      </c>
      <c r="J56" s="353">
        <f>C56*0.5</f>
        <v>0</v>
      </c>
      <c r="K56" s="612">
        <f ca="1">'F2.5'!T15*(1-'F2.5'!T17)*D56/10</f>
        <v>9.859712325923315</v>
      </c>
      <c r="L56" s="353">
        <f>'F9.2'!L67</f>
        <v>0</v>
      </c>
      <c r="M56" s="353">
        <f>'F9.2'!M67</f>
        <v>0</v>
      </c>
      <c r="N56" s="353">
        <f ca="1">SUM(J56:M56)</f>
        <v>9.859712325923315</v>
      </c>
    </row>
    <row r="57" spans="2:14" x14ac:dyDescent="0.3">
      <c r="B57" s="109"/>
      <c r="C57" s="353"/>
      <c r="D57" s="353"/>
      <c r="E57" s="353"/>
      <c r="F57" s="353"/>
      <c r="G57" s="353"/>
      <c r="H57" s="353"/>
      <c r="I57" s="353"/>
      <c r="J57" s="353"/>
      <c r="K57" s="353"/>
      <c r="L57" s="353"/>
      <c r="M57" s="353"/>
      <c r="N57" s="353"/>
    </row>
    <row r="58" spans="2:14" x14ac:dyDescent="0.3">
      <c r="B58" s="280" t="s">
        <v>271</v>
      </c>
      <c r="C58" s="381"/>
      <c r="D58" s="381"/>
      <c r="E58" s="381"/>
      <c r="F58" s="381"/>
      <c r="G58" s="381">
        <f>SUM(G56:G57)</f>
        <v>70</v>
      </c>
      <c r="H58" s="381"/>
      <c r="I58" s="381"/>
      <c r="J58" s="381">
        <f>SUM(J56:J57)</f>
        <v>0</v>
      </c>
      <c r="K58" s="381">
        <f ca="1">SUM(K56:K57)</f>
        <v>9.859712325923315</v>
      </c>
      <c r="L58" s="381">
        <f>SUM(L56:L57)</f>
        <v>0</v>
      </c>
      <c r="M58" s="381">
        <f>SUM(M56:M57)</f>
        <v>0</v>
      </c>
      <c r="N58" s="353">
        <f ca="1">SUM(J58:M58)</f>
        <v>9.859712325923315</v>
      </c>
    </row>
  </sheetData>
  <mergeCells count="23">
    <mergeCell ref="B21:B22"/>
    <mergeCell ref="C21:F21"/>
    <mergeCell ref="G21:I21"/>
    <mergeCell ref="J21:N21"/>
    <mergeCell ref="B2:N2"/>
    <mergeCell ref="B3:N3"/>
    <mergeCell ref="B4:N4"/>
    <mergeCell ref="B10:B11"/>
    <mergeCell ref="C10:F10"/>
    <mergeCell ref="G10:I10"/>
    <mergeCell ref="J10:N10"/>
    <mergeCell ref="B53:B54"/>
    <mergeCell ref="C53:F53"/>
    <mergeCell ref="G53:I53"/>
    <mergeCell ref="J53:N53"/>
    <mergeCell ref="B32:B33"/>
    <mergeCell ref="C32:F32"/>
    <mergeCell ref="G32:I32"/>
    <mergeCell ref="J32:N32"/>
    <mergeCell ref="B42:B43"/>
    <mergeCell ref="C42:F42"/>
    <mergeCell ref="G42:I42"/>
    <mergeCell ref="J42:N42"/>
  </mergeCells>
  <pageMargins left="0.7" right="0.7" top="0.75" bottom="0.75" header="0.3" footer="0.3"/>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9"/>
  <sheetViews>
    <sheetView view="pageBreakPreview" zoomScale="90" zoomScaleNormal="75" zoomScaleSheetLayoutView="90" workbookViewId="0">
      <selection activeCell="A10" sqref="A10"/>
    </sheetView>
  </sheetViews>
  <sheetFormatPr defaultColWidth="9.36328125" defaultRowHeight="14" x14ac:dyDescent="0.3"/>
  <cols>
    <col min="1" max="1" width="8.36328125" style="180" customWidth="1"/>
    <col min="2" max="2" width="54" style="180" bestFit="1" customWidth="1"/>
    <col min="3" max="3" width="16.453125" style="180" customWidth="1"/>
    <col min="4" max="16" width="13.6328125" style="180" customWidth="1"/>
    <col min="17" max="17" width="12.54296875" style="180" customWidth="1"/>
    <col min="18" max="16384" width="9.36328125" style="180"/>
  </cols>
  <sheetData>
    <row r="1" spans="1:17" x14ac:dyDescent="0.3">
      <c r="A1" s="177"/>
      <c r="B1" s="178"/>
      <c r="C1" s="179"/>
    </row>
    <row r="2" spans="1:17" x14ac:dyDescent="0.3">
      <c r="A2" s="1269" t="str">
        <f>Index!B2</f>
        <v xml:space="preserve">      Maharashtra State Power Generation Company Ltd.</v>
      </c>
      <c r="B2" s="1270"/>
      <c r="C2" s="1270"/>
      <c r="D2" s="1270"/>
      <c r="E2" s="1270"/>
      <c r="F2" s="1270"/>
      <c r="G2" s="1270"/>
      <c r="H2" s="1270"/>
      <c r="I2" s="1270"/>
      <c r="J2" s="1270"/>
      <c r="K2" s="1270"/>
      <c r="L2" s="1270"/>
      <c r="M2" s="1270"/>
      <c r="N2" s="1270"/>
      <c r="O2" s="1270"/>
      <c r="P2" s="1270"/>
      <c r="Q2" s="1270"/>
    </row>
    <row r="3" spans="1:17" x14ac:dyDescent="0.3">
      <c r="A3" s="1269" t="str">
        <f>Index!B3</f>
        <v>MYT Petition Formats for Bhira</v>
      </c>
      <c r="B3" s="1270"/>
      <c r="C3" s="1270"/>
      <c r="D3" s="1270"/>
      <c r="E3" s="1270"/>
      <c r="F3" s="1270"/>
      <c r="G3" s="1270"/>
      <c r="H3" s="1270"/>
      <c r="I3" s="1270"/>
      <c r="J3" s="1270"/>
      <c r="K3" s="1270"/>
      <c r="L3" s="1270"/>
      <c r="M3" s="1270"/>
      <c r="N3" s="1270"/>
      <c r="O3" s="1270"/>
      <c r="P3" s="1270"/>
      <c r="Q3" s="1270"/>
    </row>
    <row r="4" spans="1:17" x14ac:dyDescent="0.3">
      <c r="A4" s="1271" t="s">
        <v>375</v>
      </c>
      <c r="B4" s="1270"/>
      <c r="C4" s="1270"/>
      <c r="D4" s="1270"/>
      <c r="E4" s="1270"/>
      <c r="F4" s="1270"/>
      <c r="G4" s="1270"/>
      <c r="H4" s="1270"/>
      <c r="I4" s="1270"/>
      <c r="J4" s="1270"/>
      <c r="K4" s="1270"/>
      <c r="L4" s="1270"/>
      <c r="M4" s="1270"/>
      <c r="N4" s="1270"/>
      <c r="O4" s="1270"/>
      <c r="P4" s="1270"/>
      <c r="Q4" s="1270"/>
    </row>
    <row r="5" spans="1:17" s="265" customFormat="1" ht="36" customHeight="1" x14ac:dyDescent="0.3">
      <c r="A5" s="181"/>
      <c r="B5" s="179"/>
      <c r="C5" s="179"/>
      <c r="E5" s="335"/>
      <c r="F5" s="569"/>
      <c r="G5" s="180"/>
      <c r="H5" s="180"/>
      <c r="I5" s="180"/>
      <c r="J5" s="180"/>
      <c r="K5" s="180"/>
      <c r="L5" s="180"/>
      <c r="M5" s="186"/>
      <c r="N5" s="186"/>
      <c r="O5" s="186"/>
      <c r="P5" s="186"/>
      <c r="Q5" s="180"/>
    </row>
    <row r="6" spans="1:17" s="265" customFormat="1" x14ac:dyDescent="0.25">
      <c r="A6" s="1276" t="s">
        <v>343</v>
      </c>
      <c r="B6" s="1267" t="s">
        <v>37</v>
      </c>
      <c r="C6" s="1278" t="s">
        <v>519</v>
      </c>
      <c r="D6" s="1279"/>
      <c r="E6" s="1280"/>
      <c r="F6" s="1278" t="s">
        <v>520</v>
      </c>
      <c r="G6" s="1279"/>
      <c r="H6" s="1280"/>
      <c r="I6" s="1278" t="s">
        <v>521</v>
      </c>
      <c r="J6" s="1279"/>
      <c r="K6" s="1280"/>
      <c r="L6" s="591" t="s">
        <v>934</v>
      </c>
      <c r="M6" s="591" t="s">
        <v>935</v>
      </c>
      <c r="N6" s="591" t="s">
        <v>939</v>
      </c>
      <c r="O6" s="591" t="s">
        <v>936</v>
      </c>
      <c r="P6" s="591" t="s">
        <v>938</v>
      </c>
      <c r="Q6" s="1265" t="s">
        <v>27</v>
      </c>
    </row>
    <row r="7" spans="1:17" s="265" customFormat="1" ht="28" x14ac:dyDescent="0.25">
      <c r="A7" s="1277"/>
      <c r="B7" s="1268"/>
      <c r="C7" s="339" t="s">
        <v>976</v>
      </c>
      <c r="D7" s="575" t="s">
        <v>930</v>
      </c>
      <c r="E7" s="570" t="s">
        <v>7</v>
      </c>
      <c r="F7" s="339" t="s">
        <v>976</v>
      </c>
      <c r="G7" s="575" t="s">
        <v>930</v>
      </c>
      <c r="H7" s="570" t="s">
        <v>7</v>
      </c>
      <c r="I7" s="339" t="s">
        <v>976</v>
      </c>
      <c r="J7" s="575" t="s">
        <v>930</v>
      </c>
      <c r="K7" s="570" t="s">
        <v>695</v>
      </c>
      <c r="L7" s="592" t="s">
        <v>937</v>
      </c>
      <c r="M7" s="592" t="s">
        <v>937</v>
      </c>
      <c r="N7" s="592" t="s">
        <v>937</v>
      </c>
      <c r="O7" s="592" t="s">
        <v>937</v>
      </c>
      <c r="P7" s="592" t="s">
        <v>937</v>
      </c>
      <c r="Q7" s="1266"/>
    </row>
    <row r="8" spans="1:17" s="265" customFormat="1" x14ac:dyDescent="0.25">
      <c r="A8" s="187">
        <v>1</v>
      </c>
      <c r="B8" s="184" t="s">
        <v>871</v>
      </c>
      <c r="C8" s="541">
        <f>SUM('F1'!E13:E25,'F1'!E27)-'F1'!E29</f>
        <v>6.4967729635371843</v>
      </c>
      <c r="D8" s="541">
        <f>SUM('F1'!F13:F25,'F1'!F27)-'F1'!F29</f>
        <v>9.2554844035661326</v>
      </c>
      <c r="E8" s="541">
        <f>SUM('F1'!$G$13:$G$25,'F1'!$G$27)-'F1'!$G$29</f>
        <v>9.6198666562955157</v>
      </c>
      <c r="F8" s="541">
        <f>SUM('F1'!I13:I25,'F1'!I27)-'F1'!I29</f>
        <v>5.3965733165715122</v>
      </c>
      <c r="G8" s="541">
        <f>SUM('F1'!J13:J25,'F1'!J27)-'F1'!J29</f>
        <v>5.7523458798703313</v>
      </c>
      <c r="H8" s="541">
        <f>SUM('F1'!K13:K25,'F1'!K27)-'F1'!K29</f>
        <v>7.8559128677932435</v>
      </c>
      <c r="I8" s="541">
        <f>SUM('F1'!M13:M25,'F1'!M27)-'F1'!M29</f>
        <v>4.7046307626883594</v>
      </c>
      <c r="J8" s="541">
        <f ca="1">SUM('F1'!N13:N25,'F1'!N27)-'F1'!N29</f>
        <v>5.9838720706696229</v>
      </c>
      <c r="K8" s="541">
        <f ca="1">SUM('F1'!Q13:Q25,'F1'!Q27)-'F1'!Q29</f>
        <v>5.1154159019816277</v>
      </c>
      <c r="L8" s="541">
        <f ca="1">SUM('F1'!S13:S25,'F1'!S27)-'F1'!S29</f>
        <v>15.878702014872287</v>
      </c>
      <c r="M8" s="541">
        <f ca="1">SUM('F1'!T13:T25,'F1'!T27)-'F1'!T29</f>
        <v>16.437928050403816</v>
      </c>
      <c r="N8" s="541">
        <f ca="1">SUM('F1'!U13:U25,'F1'!U27)-'F1'!U29</f>
        <v>16.895179284310931</v>
      </c>
      <c r="O8" s="541">
        <f ca="1">SUM('F1'!V13:V25,'F1'!V27)-'F1'!V29</f>
        <v>18.442317453918296</v>
      </c>
      <c r="P8" s="541">
        <f ca="1">SUM('F1'!W13:W25,'F1'!W27)-'F1'!W29</f>
        <v>19.719424651846627</v>
      </c>
      <c r="Q8" s="182"/>
    </row>
    <row r="9" spans="1:17" s="265" customFormat="1" x14ac:dyDescent="0.25">
      <c r="A9" s="183"/>
      <c r="B9" s="1021" t="s">
        <v>649</v>
      </c>
      <c r="C9" s="353">
        <f t="shared" ref="C9:D9" si="0">C8*0.5</f>
        <v>3.2483864817685921</v>
      </c>
      <c r="D9" s="353">
        <f t="shared" si="0"/>
        <v>4.6277422017830663</v>
      </c>
      <c r="E9" s="353">
        <f>E8*0.5</f>
        <v>4.8099333281477579</v>
      </c>
      <c r="F9" s="353">
        <f t="shared" ref="F9:G9" si="1">F8*0.5</f>
        <v>2.6982866582857561</v>
      </c>
      <c r="G9" s="353">
        <f t="shared" si="1"/>
        <v>2.8761729399351657</v>
      </c>
      <c r="H9" s="353">
        <f>H8*0.5</f>
        <v>3.9279564338966217</v>
      </c>
      <c r="I9" s="353">
        <f t="shared" ref="I9:J9" si="2">I8*0.5</f>
        <v>2.3523153813441797</v>
      </c>
      <c r="J9" s="353">
        <f t="shared" ca="1" si="2"/>
        <v>2.9919360353348115</v>
      </c>
      <c r="K9" s="353">
        <f t="shared" ref="K9:P9" ca="1" si="3">K8*0.5</f>
        <v>2.5577079509908138</v>
      </c>
      <c r="L9" s="353">
        <f t="shared" ca="1" si="3"/>
        <v>7.9393510074361435</v>
      </c>
      <c r="M9" s="353">
        <f t="shared" ca="1" si="3"/>
        <v>8.2189640252019078</v>
      </c>
      <c r="N9" s="353">
        <f t="shared" ca="1" si="3"/>
        <v>8.4475896421554655</v>
      </c>
      <c r="O9" s="353">
        <f t="shared" ca="1" si="3"/>
        <v>9.221158726959148</v>
      </c>
      <c r="P9" s="353">
        <f t="shared" ca="1" si="3"/>
        <v>9.8597123259233133</v>
      </c>
      <c r="Q9" s="182"/>
    </row>
    <row r="10" spans="1:17" s="191" customFormat="1" x14ac:dyDescent="0.3">
      <c r="A10" s="188">
        <v>2</v>
      </c>
      <c r="B10" s="189" t="s">
        <v>422</v>
      </c>
      <c r="C10" s="416"/>
      <c r="D10" s="416"/>
      <c r="E10" s="416">
        <f>(E8*0.5)/('F2.5'!F15*(1-'F2.5'!F17))*10</f>
        <v>0.68808798533791382</v>
      </c>
      <c r="F10" s="416"/>
      <c r="G10" s="416"/>
      <c r="H10" s="416">
        <f>(H8*0.5)/('F2.5'!I15*(1-'F2.5'!I17))*10</f>
        <v>0.56222925259962875</v>
      </c>
      <c r="I10" s="416"/>
      <c r="J10" s="416"/>
      <c r="K10" s="416">
        <f ca="1">(K8*0.5)/('F2.5'!N15*(1-'F2.5'!N17))*10</f>
        <v>0.73437069314701287</v>
      </c>
      <c r="L10" s="416">
        <f ca="1">(L8*0.5)/('F2.5'!P15*(1-'F2.5'!P17))*10</f>
        <v>1.1341930010623062</v>
      </c>
      <c r="M10" s="416">
        <f ca="1">(M8*0.5)/('F2.5'!Q15*(1-'F2.5'!Q17))*10</f>
        <v>1.1741377178859869</v>
      </c>
      <c r="N10" s="416">
        <f ca="1">(N8*0.5)/('F2.5'!R15*(1-'F2.5'!R17))*10</f>
        <v>1.2067985203079237</v>
      </c>
      <c r="O10" s="416">
        <f ca="1">(O8*0.5)/('F2.5'!S15*(1-'F2.5'!S17))*10</f>
        <v>1.3173083895655926</v>
      </c>
      <c r="P10" s="416">
        <f ca="1">(P8*0.5)/('F2.5'!T15*(1-'F2.5'!T17))*10</f>
        <v>1.4085303322747591</v>
      </c>
      <c r="Q10" s="190"/>
    </row>
    <row r="11" spans="1:17" s="265" customFormat="1" x14ac:dyDescent="0.25">
      <c r="A11" s="183"/>
      <c r="B11" s="23"/>
      <c r="C11" s="23"/>
      <c r="D11" s="182"/>
      <c r="E11" s="182"/>
      <c r="F11" s="182"/>
      <c r="G11" s="182"/>
      <c r="H11" s="182"/>
      <c r="I11" s="182"/>
      <c r="J11" s="182"/>
      <c r="K11" s="182"/>
      <c r="L11" s="182"/>
      <c r="M11" s="182"/>
      <c r="N11" s="182"/>
      <c r="O11" s="182"/>
      <c r="P11" s="182"/>
      <c r="Q11" s="182"/>
    </row>
    <row r="12" spans="1:17" ht="17.25" customHeight="1" x14ac:dyDescent="0.3">
      <c r="A12" s="188">
        <v>3</v>
      </c>
      <c r="B12" s="189" t="s">
        <v>423</v>
      </c>
      <c r="C12" s="432"/>
      <c r="D12" s="432"/>
      <c r="E12" s="431"/>
      <c r="F12" s="431"/>
      <c r="G12" s="431"/>
      <c r="H12" s="431"/>
      <c r="I12" s="431"/>
      <c r="J12" s="431"/>
      <c r="K12" s="431"/>
      <c r="L12" s="431"/>
      <c r="M12" s="431"/>
      <c r="N12" s="431"/>
      <c r="O12" s="431"/>
      <c r="P12" s="431"/>
      <c r="Q12" s="190"/>
    </row>
    <row r="13" spans="1:17" s="265" customFormat="1" ht="17.75" customHeight="1" x14ac:dyDescent="0.25">
      <c r="A13" s="1272"/>
      <c r="B13" s="1273"/>
      <c r="C13" s="1273"/>
      <c r="D13" s="1273"/>
      <c r="E13" s="337"/>
      <c r="F13" s="566"/>
      <c r="H13" s="335"/>
      <c r="I13" s="569"/>
      <c r="K13" s="335"/>
      <c r="L13" s="335"/>
      <c r="M13" s="335"/>
      <c r="N13" s="593"/>
      <c r="O13" s="593"/>
      <c r="P13" s="593"/>
    </row>
    <row r="14" spans="1:17" s="265" customFormat="1" ht="17.75" customHeight="1" x14ac:dyDescent="0.25">
      <c r="A14" s="1274" t="s">
        <v>152</v>
      </c>
      <c r="B14" s="1275"/>
      <c r="C14" s="1275"/>
      <c r="D14" s="1275"/>
      <c r="E14" s="338"/>
      <c r="F14" s="567"/>
      <c r="H14" s="335"/>
      <c r="I14" s="569"/>
      <c r="K14" s="335"/>
      <c r="L14" s="335"/>
      <c r="M14" s="335"/>
      <c r="N14" s="593"/>
      <c r="O14" s="593"/>
      <c r="P14" s="593"/>
    </row>
    <row r="15" spans="1:17" s="265" customFormat="1" ht="17.25" customHeight="1" x14ac:dyDescent="0.25">
      <c r="A15" s="1262" t="s">
        <v>774</v>
      </c>
      <c r="B15" s="1263"/>
      <c r="C15" s="1263"/>
      <c r="D15" s="1263"/>
      <c r="E15" s="334"/>
      <c r="F15" s="568"/>
      <c r="H15" s="335"/>
      <c r="I15" s="569"/>
      <c r="K15" s="335"/>
      <c r="L15" s="335"/>
      <c r="M15" s="335"/>
      <c r="N15" s="593"/>
      <c r="O15" s="593"/>
      <c r="P15" s="593"/>
    </row>
    <row r="16" spans="1:17" s="265" customFormat="1" ht="17.75" customHeight="1" x14ac:dyDescent="0.25">
      <c r="A16" s="1262" t="s">
        <v>650</v>
      </c>
      <c r="B16" s="1264"/>
      <c r="C16" s="1264"/>
      <c r="D16" s="1264"/>
      <c r="E16" s="335"/>
      <c r="F16" s="569"/>
      <c r="H16" s="335"/>
      <c r="I16" s="569"/>
      <c r="K16" s="335"/>
      <c r="L16" s="335"/>
      <c r="M16" s="335"/>
      <c r="N16" s="593"/>
      <c r="O16" s="593"/>
      <c r="P16" s="593"/>
    </row>
    <row r="17" spans="1:16" s="265" customFormat="1" ht="17.75" customHeight="1" x14ac:dyDescent="0.25">
      <c r="A17" s="1262"/>
      <c r="B17" s="1263"/>
      <c r="C17" s="1263"/>
      <c r="D17" s="1263"/>
      <c r="E17" s="334"/>
      <c r="F17" s="568"/>
      <c r="H17" s="335"/>
      <c r="I17" s="569"/>
      <c r="K17" s="335"/>
      <c r="L17" s="335"/>
      <c r="M17" s="335"/>
      <c r="N17" s="593"/>
      <c r="O17" s="593"/>
      <c r="P17" s="593"/>
    </row>
    <row r="18" spans="1:16" x14ac:dyDescent="0.3">
      <c r="A18" s="181"/>
      <c r="B18" s="179"/>
      <c r="C18" s="179"/>
      <c r="D18" s="185" t="s">
        <v>374</v>
      </c>
      <c r="E18" s="185"/>
      <c r="F18" s="185"/>
    </row>
    <row r="19" spans="1:16" x14ac:dyDescent="0.3">
      <c r="A19" s="179"/>
      <c r="B19" s="179"/>
      <c r="C19" s="179"/>
      <c r="D19" s="179"/>
      <c r="E19" s="179"/>
      <c r="F19" s="179"/>
    </row>
  </sheetData>
  <mergeCells count="14">
    <mergeCell ref="A2:Q2"/>
    <mergeCell ref="A3:Q3"/>
    <mergeCell ref="A4:Q4"/>
    <mergeCell ref="A13:D13"/>
    <mergeCell ref="A14:D14"/>
    <mergeCell ref="A6:A7"/>
    <mergeCell ref="C6:E6"/>
    <mergeCell ref="F6:H6"/>
    <mergeCell ref="I6:K6"/>
    <mergeCell ref="A15:D15"/>
    <mergeCell ref="A16:D16"/>
    <mergeCell ref="A17:D17"/>
    <mergeCell ref="Q6:Q7"/>
    <mergeCell ref="B6:B7"/>
  </mergeCells>
  <pageMargins left="0.74803149606299213" right="0.74803149606299213" top="0.98425196850393704" bottom="0.98425196850393704" header="0.51181102362204722" footer="0.51181102362204722"/>
  <pageSetup scale="46" orientation="landscape" horizontalDpi="300" verticalDpi="300" r:id="rId1"/>
  <headerFooter alignWithMargins="0">
    <oddHeader>&amp;A</oddHeader>
    <oddFooter>&amp;L&amp;F&amp;C&amp;P/&amp;N&amp;R&amp;D&amp;T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Z29"/>
  <sheetViews>
    <sheetView showGridLines="0" view="pageBreakPreview" zoomScale="70" zoomScaleNormal="75" zoomScaleSheetLayoutView="70" workbookViewId="0">
      <selection activeCell="E16" sqref="E16"/>
    </sheetView>
  </sheetViews>
  <sheetFormatPr defaultColWidth="9.36328125" defaultRowHeight="14" x14ac:dyDescent="0.25"/>
  <cols>
    <col min="1" max="2" width="6.36328125" style="13" customWidth="1"/>
    <col min="3" max="3" width="53.6328125" style="13" bestFit="1" customWidth="1"/>
    <col min="4" max="4" width="14.6328125" style="13" bestFit="1" customWidth="1"/>
    <col min="5" max="5" width="15.36328125" style="13" bestFit="1" customWidth="1"/>
    <col min="6" max="9" width="18.6328125" style="13" customWidth="1"/>
    <col min="10" max="10" width="14.6328125" style="13" bestFit="1" customWidth="1"/>
    <col min="11" max="11" width="15.36328125" style="13" bestFit="1" customWidth="1"/>
    <col min="12" max="12" width="16.36328125" style="13" bestFit="1" customWidth="1"/>
    <col min="13" max="13" width="14.6328125" style="13" bestFit="1" customWidth="1"/>
    <col min="14" max="14" width="14.453125" style="13" customWidth="1"/>
    <col min="15" max="15" width="17.36328125" style="13" customWidth="1"/>
    <col min="16" max="20" width="15.6328125" style="13" customWidth="1"/>
    <col min="21" max="25" width="18.54296875" style="13" customWidth="1"/>
    <col min="26" max="26" width="15.6328125" style="13" customWidth="1"/>
    <col min="27" max="16384" width="9.36328125" style="13"/>
  </cols>
  <sheetData>
    <row r="2" spans="2:26" x14ac:dyDescent="0.25">
      <c r="C2" s="119"/>
      <c r="D2" s="119"/>
      <c r="E2" s="119"/>
      <c r="F2" s="119"/>
      <c r="G2" s="119"/>
      <c r="H2" s="119"/>
      <c r="I2" s="119"/>
      <c r="J2" s="119"/>
      <c r="K2" s="119"/>
      <c r="L2" s="119"/>
      <c r="M2" s="119"/>
      <c r="N2" s="85" t="str">
        <f>Index!B2</f>
        <v xml:space="preserve">      Maharashtra State Power Generation Company Ltd.</v>
      </c>
      <c r="O2" s="243"/>
      <c r="P2" s="119"/>
      <c r="Q2" s="119"/>
      <c r="R2" s="119"/>
      <c r="S2" s="119"/>
      <c r="T2" s="119"/>
      <c r="U2" s="119"/>
      <c r="V2" s="119"/>
      <c r="W2" s="119"/>
      <c r="X2" s="119"/>
      <c r="Y2" s="119"/>
      <c r="Z2" s="119"/>
    </row>
    <row r="3" spans="2:26" s="5" customFormat="1" x14ac:dyDescent="0.3">
      <c r="C3" s="119"/>
      <c r="D3" s="119"/>
      <c r="E3" s="119"/>
      <c r="F3" s="119"/>
      <c r="G3" s="119"/>
      <c r="H3" s="119"/>
      <c r="I3" s="119"/>
      <c r="J3" s="119"/>
      <c r="K3" s="119"/>
      <c r="L3" s="119"/>
      <c r="M3" s="119"/>
      <c r="N3" s="387" t="str">
        <f>Index!B3</f>
        <v>MYT Petition Formats for Bhira</v>
      </c>
      <c r="O3" s="90"/>
      <c r="P3" s="119"/>
      <c r="Q3" s="119"/>
      <c r="R3" s="119"/>
      <c r="S3" s="119"/>
      <c r="T3" s="119"/>
      <c r="U3" s="119"/>
      <c r="V3" s="119"/>
      <c r="W3" s="119"/>
      <c r="X3" s="119"/>
      <c r="Y3" s="119"/>
      <c r="Z3" s="119"/>
    </row>
    <row r="4" spans="2:26" s="5" customFormat="1" x14ac:dyDescent="0.3">
      <c r="C4" s="119"/>
      <c r="D4" s="119"/>
      <c r="E4" s="119"/>
      <c r="F4" s="119"/>
      <c r="G4" s="119"/>
      <c r="H4" s="119"/>
      <c r="I4" s="119"/>
      <c r="J4" s="119"/>
      <c r="K4" s="119"/>
      <c r="L4" s="119"/>
      <c r="M4" s="119"/>
      <c r="N4" s="86" t="s">
        <v>325</v>
      </c>
      <c r="O4" s="244"/>
      <c r="P4" s="119"/>
      <c r="Q4" s="119"/>
      <c r="R4" s="119"/>
      <c r="S4" s="119"/>
      <c r="T4" s="119"/>
      <c r="U4" s="119"/>
      <c r="V4" s="119"/>
      <c r="W4" s="119"/>
      <c r="X4" s="119"/>
      <c r="Y4" s="119"/>
      <c r="Z4" s="119"/>
    </row>
    <row r="6" spans="2:26" x14ac:dyDescent="0.25">
      <c r="U6" s="22" t="s">
        <v>10</v>
      </c>
    </row>
    <row r="7" spans="2:26" ht="15" customHeight="1" x14ac:dyDescent="0.25">
      <c r="B7" s="1257" t="s">
        <v>343</v>
      </c>
      <c r="C7" s="1257" t="s">
        <v>37</v>
      </c>
      <c r="D7" s="1259" t="s">
        <v>519</v>
      </c>
      <c r="E7" s="1260"/>
      <c r="F7" s="1261"/>
      <c r="G7" s="1259" t="s">
        <v>520</v>
      </c>
      <c r="H7" s="1260"/>
      <c r="I7" s="1261"/>
      <c r="J7" s="1259" t="s">
        <v>521</v>
      </c>
      <c r="K7" s="1260"/>
      <c r="L7" s="1260"/>
      <c r="M7" s="1260"/>
      <c r="N7" s="1261"/>
      <c r="O7" s="591" t="s">
        <v>934</v>
      </c>
      <c r="P7" s="591" t="s">
        <v>935</v>
      </c>
      <c r="Q7" s="591" t="s">
        <v>939</v>
      </c>
      <c r="R7" s="591" t="s">
        <v>936</v>
      </c>
      <c r="S7" s="591" t="s">
        <v>938</v>
      </c>
    </row>
    <row r="8" spans="2:26" ht="43.5" customHeight="1" x14ac:dyDescent="0.25">
      <c r="B8" s="1302"/>
      <c r="C8" s="1302"/>
      <c r="D8" s="590" t="s">
        <v>976</v>
      </c>
      <c r="E8" s="592" t="s">
        <v>79</v>
      </c>
      <c r="F8" s="592" t="s">
        <v>459</v>
      </c>
      <c r="G8" s="590" t="s">
        <v>976</v>
      </c>
      <c r="H8" s="592" t="s">
        <v>79</v>
      </c>
      <c r="I8" s="592" t="s">
        <v>459</v>
      </c>
      <c r="J8" s="592" t="s">
        <v>976</v>
      </c>
      <c r="K8" s="592" t="s">
        <v>449</v>
      </c>
      <c r="L8" s="592" t="s">
        <v>455</v>
      </c>
      <c r="M8" s="592" t="s">
        <v>80</v>
      </c>
      <c r="N8" s="592" t="s">
        <v>460</v>
      </c>
      <c r="O8" s="592" t="s">
        <v>937</v>
      </c>
      <c r="P8" s="592" t="s">
        <v>937</v>
      </c>
      <c r="Q8" s="592" t="s">
        <v>937</v>
      </c>
      <c r="R8" s="592" t="s">
        <v>937</v>
      </c>
      <c r="S8" s="592" t="s">
        <v>937</v>
      </c>
    </row>
    <row r="9" spans="2:26" ht="19.5" customHeight="1" x14ac:dyDescent="0.25">
      <c r="B9" s="1302"/>
      <c r="C9" s="1302"/>
      <c r="D9" s="592" t="s">
        <v>81</v>
      </c>
      <c r="E9" s="592" t="s">
        <v>82</v>
      </c>
      <c r="F9" s="592" t="s">
        <v>692</v>
      </c>
      <c r="G9" s="592" t="s">
        <v>397</v>
      </c>
      <c r="H9" s="592" t="s">
        <v>414</v>
      </c>
      <c r="I9" s="592" t="s">
        <v>465</v>
      </c>
      <c r="J9" s="592" t="s">
        <v>415</v>
      </c>
      <c r="K9" s="592" t="s">
        <v>416</v>
      </c>
      <c r="L9" s="592" t="s">
        <v>603</v>
      </c>
      <c r="M9" s="592" t="s">
        <v>693</v>
      </c>
      <c r="N9" s="592" t="s">
        <v>516</v>
      </c>
      <c r="O9" s="592" t="s">
        <v>605</v>
      </c>
      <c r="P9" s="592" t="s">
        <v>606</v>
      </c>
      <c r="Q9" s="592" t="s">
        <v>607</v>
      </c>
      <c r="R9" s="592" t="s">
        <v>672</v>
      </c>
      <c r="S9" s="592" t="s">
        <v>608</v>
      </c>
    </row>
    <row r="10" spans="2:26" x14ac:dyDescent="0.25">
      <c r="B10" s="101"/>
      <c r="C10" s="637"/>
      <c r="D10" s="104"/>
      <c r="E10" s="104"/>
      <c r="F10" s="104"/>
      <c r="G10" s="104"/>
      <c r="H10" s="23"/>
      <c r="I10" s="23"/>
      <c r="J10" s="23"/>
      <c r="K10" s="23"/>
      <c r="L10" s="23"/>
      <c r="M10" s="23"/>
      <c r="N10" s="23"/>
      <c r="O10" s="23"/>
      <c r="P10" s="23"/>
      <c r="Q10" s="23"/>
      <c r="R10" s="23"/>
      <c r="S10" s="23"/>
    </row>
    <row r="11" spans="2:26" x14ac:dyDescent="0.25">
      <c r="B11" s="101">
        <v>1</v>
      </c>
      <c r="C11" s="635" t="s">
        <v>979</v>
      </c>
      <c r="D11" s="636"/>
      <c r="E11" s="375">
        <v>0</v>
      </c>
      <c r="F11" s="375">
        <f>E11-D11</f>
        <v>0</v>
      </c>
      <c r="G11" s="375"/>
      <c r="H11" s="375">
        <v>1.526E-4</v>
      </c>
      <c r="I11" s="353">
        <f>H11-G11</f>
        <v>1.526E-4</v>
      </c>
      <c r="J11" s="353"/>
      <c r="K11" s="375">
        <v>0</v>
      </c>
      <c r="L11" s="375">
        <v>0</v>
      </c>
      <c r="M11" s="353">
        <f t="shared" ref="M11:M16" si="0">K11+L11</f>
        <v>0</v>
      </c>
      <c r="N11" s="353">
        <f>M11-J11</f>
        <v>0</v>
      </c>
      <c r="O11" s="353"/>
      <c r="P11" s="353"/>
      <c r="Q11" s="353"/>
      <c r="R11" s="353"/>
      <c r="S11" s="353"/>
    </row>
    <row r="12" spans="2:26" x14ac:dyDescent="0.25">
      <c r="B12" s="101">
        <f>+B11+1</f>
        <v>2</v>
      </c>
      <c r="C12" s="634" t="s">
        <v>980</v>
      </c>
      <c r="D12" s="577"/>
      <c r="E12" s="375">
        <v>0</v>
      </c>
      <c r="F12" s="375"/>
      <c r="G12" s="577">
        <f>555.84/553.7*H12</f>
        <v>0</v>
      </c>
      <c r="H12" s="375">
        <v>0</v>
      </c>
      <c r="I12" s="353"/>
      <c r="J12" s="577">
        <f>555.84/541.19*M12</f>
        <v>0</v>
      </c>
      <c r="K12" s="375">
        <v>0</v>
      </c>
      <c r="L12" s="375">
        <v>0</v>
      </c>
      <c r="M12" s="353">
        <f t="shared" si="0"/>
        <v>0</v>
      </c>
      <c r="N12" s="353"/>
      <c r="O12" s="577"/>
      <c r="P12" s="353"/>
      <c r="Q12" s="577"/>
      <c r="R12" s="353"/>
      <c r="S12" s="353"/>
    </row>
    <row r="13" spans="2:26" x14ac:dyDescent="0.25">
      <c r="B13" s="101">
        <f t="shared" ref="B13:B25" si="1">+B12+1</f>
        <v>3</v>
      </c>
      <c r="C13" s="634" t="s">
        <v>981</v>
      </c>
      <c r="D13" s="375"/>
      <c r="E13" s="375">
        <v>0</v>
      </c>
      <c r="F13" s="375">
        <f t="shared" ref="F13:F24" si="2">E13-D13</f>
        <v>0</v>
      </c>
      <c r="G13" s="375"/>
      <c r="H13" s="375">
        <v>0</v>
      </c>
      <c r="I13" s="353">
        <f t="shared" ref="I13:I24" si="3">H13-G13</f>
        <v>0</v>
      </c>
      <c r="J13" s="353"/>
      <c r="K13" s="375">
        <v>0</v>
      </c>
      <c r="L13" s="375">
        <v>0</v>
      </c>
      <c r="M13" s="353">
        <f t="shared" si="0"/>
        <v>0</v>
      </c>
      <c r="N13" s="353">
        <f t="shared" ref="N13:N24" si="4">M13-J13</f>
        <v>0</v>
      </c>
      <c r="O13" s="353"/>
      <c r="P13" s="353"/>
      <c r="Q13" s="353"/>
      <c r="R13" s="353"/>
      <c r="S13" s="353"/>
    </row>
    <row r="14" spans="2:26" x14ac:dyDescent="0.25">
      <c r="B14" s="101">
        <f t="shared" si="1"/>
        <v>4</v>
      </c>
      <c r="C14" s="634" t="s">
        <v>792</v>
      </c>
      <c r="D14" s="375"/>
      <c r="E14" s="375">
        <v>0</v>
      </c>
      <c r="F14" s="375">
        <f t="shared" si="2"/>
        <v>0</v>
      </c>
      <c r="G14" s="375"/>
      <c r="H14" s="375">
        <v>0</v>
      </c>
      <c r="I14" s="353">
        <f t="shared" si="3"/>
        <v>0</v>
      </c>
      <c r="J14" s="353"/>
      <c r="K14" s="375">
        <v>0</v>
      </c>
      <c r="L14" s="375">
        <v>0</v>
      </c>
      <c r="M14" s="353">
        <f t="shared" si="0"/>
        <v>0</v>
      </c>
      <c r="N14" s="353">
        <f t="shared" si="4"/>
        <v>0</v>
      </c>
      <c r="O14" s="353">
        <v>0</v>
      </c>
      <c r="P14" s="353">
        <v>0</v>
      </c>
      <c r="Q14" s="353">
        <v>0</v>
      </c>
      <c r="R14" s="353">
        <v>0</v>
      </c>
      <c r="S14" s="353">
        <v>0</v>
      </c>
    </row>
    <row r="15" spans="2:26" x14ac:dyDescent="0.25">
      <c r="B15" s="101">
        <f t="shared" si="1"/>
        <v>5</v>
      </c>
      <c r="C15" s="634" t="s">
        <v>797</v>
      </c>
      <c r="D15" s="375"/>
      <c r="E15" s="375">
        <v>0</v>
      </c>
      <c r="F15" s="375">
        <f t="shared" si="2"/>
        <v>0</v>
      </c>
      <c r="G15" s="375"/>
      <c r="H15" s="375">
        <v>0</v>
      </c>
      <c r="I15" s="353">
        <f t="shared" si="3"/>
        <v>0</v>
      </c>
      <c r="J15" s="353"/>
      <c r="K15" s="375">
        <v>0</v>
      </c>
      <c r="L15" s="375">
        <v>0</v>
      </c>
      <c r="M15" s="353">
        <f t="shared" si="0"/>
        <v>0</v>
      </c>
      <c r="N15" s="353">
        <f t="shared" si="4"/>
        <v>0</v>
      </c>
      <c r="O15" s="1445">
        <v>1.526E-4</v>
      </c>
      <c r="P15" s="1445">
        <v>1.526E-4</v>
      </c>
      <c r="Q15" s="1445">
        <v>1.526E-4</v>
      </c>
      <c r="R15" s="1445">
        <v>1.526E-4</v>
      </c>
      <c r="S15" s="1445">
        <v>1.526E-4</v>
      </c>
    </row>
    <row r="16" spans="2:26" x14ac:dyDescent="0.25">
      <c r="B16" s="101">
        <f t="shared" si="1"/>
        <v>6</v>
      </c>
      <c r="C16" s="634" t="s">
        <v>793</v>
      </c>
      <c r="D16" s="375"/>
      <c r="E16" s="375">
        <v>0</v>
      </c>
      <c r="F16" s="375">
        <f t="shared" si="2"/>
        <v>0</v>
      </c>
      <c r="G16" s="375"/>
      <c r="H16" s="375">
        <v>0</v>
      </c>
      <c r="I16" s="353">
        <f t="shared" si="3"/>
        <v>0</v>
      </c>
      <c r="J16" s="353"/>
      <c r="K16" s="375">
        <v>0</v>
      </c>
      <c r="L16" s="375">
        <v>0</v>
      </c>
      <c r="M16" s="353">
        <f t="shared" si="0"/>
        <v>0</v>
      </c>
      <c r="N16" s="353">
        <f t="shared" si="4"/>
        <v>0</v>
      </c>
      <c r="O16" s="1446"/>
      <c r="P16" s="1446"/>
      <c r="Q16" s="1446"/>
      <c r="R16" s="1446"/>
      <c r="S16" s="1446"/>
    </row>
    <row r="17" spans="2:19" x14ac:dyDescent="0.25">
      <c r="B17" s="101">
        <f t="shared" si="1"/>
        <v>7</v>
      </c>
      <c r="C17" s="634" t="s">
        <v>794</v>
      </c>
      <c r="D17" s="375"/>
      <c r="E17" s="375">
        <v>0</v>
      </c>
      <c r="F17" s="375">
        <f t="shared" si="2"/>
        <v>0</v>
      </c>
      <c r="G17" s="375"/>
      <c r="H17" s="375">
        <v>0</v>
      </c>
      <c r="I17" s="375">
        <f t="shared" si="3"/>
        <v>0</v>
      </c>
      <c r="J17" s="353"/>
      <c r="K17" s="375">
        <v>0</v>
      </c>
      <c r="L17" s="375">
        <v>0</v>
      </c>
      <c r="M17" s="375">
        <f t="shared" ref="M17:M18" si="5">L17-K17</f>
        <v>0</v>
      </c>
      <c r="N17" s="353">
        <f t="shared" si="4"/>
        <v>0</v>
      </c>
      <c r="O17" s="1446"/>
      <c r="P17" s="1446"/>
      <c r="Q17" s="1446"/>
      <c r="R17" s="1446"/>
      <c r="S17" s="1446"/>
    </row>
    <row r="18" spans="2:19" x14ac:dyDescent="0.25">
      <c r="B18" s="101">
        <f t="shared" si="1"/>
        <v>8</v>
      </c>
      <c r="C18" s="634" t="s">
        <v>982</v>
      </c>
      <c r="D18" s="375"/>
      <c r="E18" s="375">
        <v>0</v>
      </c>
      <c r="F18" s="375">
        <f t="shared" si="2"/>
        <v>0</v>
      </c>
      <c r="G18" s="375"/>
      <c r="H18" s="375">
        <v>0</v>
      </c>
      <c r="I18" s="375">
        <f t="shared" si="3"/>
        <v>0</v>
      </c>
      <c r="J18" s="353"/>
      <c r="K18" s="375">
        <v>0</v>
      </c>
      <c r="L18" s="375">
        <v>0</v>
      </c>
      <c r="M18" s="375">
        <f t="shared" si="5"/>
        <v>0</v>
      </c>
      <c r="N18" s="353">
        <f t="shared" si="4"/>
        <v>0</v>
      </c>
      <c r="O18" s="1446"/>
      <c r="P18" s="1446"/>
      <c r="Q18" s="1446"/>
      <c r="R18" s="1446"/>
      <c r="S18" s="1446"/>
    </row>
    <row r="19" spans="2:19" x14ac:dyDescent="0.25">
      <c r="B19" s="101">
        <f t="shared" si="1"/>
        <v>9</v>
      </c>
      <c r="C19" s="634" t="s">
        <v>795</v>
      </c>
      <c r="D19" s="375"/>
      <c r="E19" s="375">
        <v>0</v>
      </c>
      <c r="F19" s="375">
        <f t="shared" si="2"/>
        <v>0</v>
      </c>
      <c r="G19" s="375"/>
      <c r="H19" s="375">
        <v>0</v>
      </c>
      <c r="I19" s="353">
        <f t="shared" si="3"/>
        <v>0</v>
      </c>
      <c r="J19" s="353"/>
      <c r="K19" s="375">
        <v>0</v>
      </c>
      <c r="L19" s="375">
        <v>0</v>
      </c>
      <c r="M19" s="353">
        <f t="shared" ref="M19:M24" si="6">K19+L19</f>
        <v>0</v>
      </c>
      <c r="N19" s="353">
        <f t="shared" si="4"/>
        <v>0</v>
      </c>
      <c r="O19" s="1446"/>
      <c r="P19" s="1446"/>
      <c r="Q19" s="1446"/>
      <c r="R19" s="1446"/>
      <c r="S19" s="1446"/>
    </row>
    <row r="20" spans="2:19" x14ac:dyDescent="0.25">
      <c r="B20" s="101">
        <f t="shared" si="1"/>
        <v>10</v>
      </c>
      <c r="C20" s="634" t="s">
        <v>796</v>
      </c>
      <c r="D20" s="375"/>
      <c r="E20" s="375">
        <v>0</v>
      </c>
      <c r="F20" s="375">
        <f t="shared" si="2"/>
        <v>0</v>
      </c>
      <c r="G20" s="375"/>
      <c r="H20" s="375">
        <v>0</v>
      </c>
      <c r="I20" s="353">
        <f t="shared" si="3"/>
        <v>0</v>
      </c>
      <c r="J20" s="353"/>
      <c r="K20" s="375">
        <v>0</v>
      </c>
      <c r="L20" s="375">
        <v>0</v>
      </c>
      <c r="M20" s="353">
        <f t="shared" si="6"/>
        <v>0</v>
      </c>
      <c r="N20" s="353">
        <f t="shared" si="4"/>
        <v>0</v>
      </c>
      <c r="O20" s="1446"/>
      <c r="P20" s="1446"/>
      <c r="Q20" s="1446"/>
      <c r="R20" s="1446"/>
      <c r="S20" s="1446"/>
    </row>
    <row r="21" spans="2:19" x14ac:dyDescent="0.25">
      <c r="B21" s="101">
        <f t="shared" si="1"/>
        <v>11</v>
      </c>
      <c r="C21" s="634" t="s">
        <v>983</v>
      </c>
      <c r="D21" s="413"/>
      <c r="E21" s="413">
        <v>0</v>
      </c>
      <c r="F21" s="375">
        <f t="shared" si="2"/>
        <v>0</v>
      </c>
      <c r="G21" s="413"/>
      <c r="H21" s="413">
        <v>0</v>
      </c>
      <c r="I21" s="353">
        <f t="shared" si="3"/>
        <v>0</v>
      </c>
      <c r="J21" s="353"/>
      <c r="K21" s="413">
        <v>0</v>
      </c>
      <c r="L21" s="413">
        <v>0</v>
      </c>
      <c r="M21" s="353">
        <f t="shared" si="6"/>
        <v>0</v>
      </c>
      <c r="N21" s="353">
        <f t="shared" si="4"/>
        <v>0</v>
      </c>
      <c r="O21" s="1446"/>
      <c r="P21" s="1446"/>
      <c r="Q21" s="1446"/>
      <c r="R21" s="1446"/>
      <c r="S21" s="1446"/>
    </row>
    <row r="22" spans="2:19" x14ac:dyDescent="0.25">
      <c r="B22" s="101">
        <f t="shared" si="1"/>
        <v>12</v>
      </c>
      <c r="C22" s="634" t="s">
        <v>800</v>
      </c>
      <c r="D22" s="375"/>
      <c r="E22" s="375">
        <v>0</v>
      </c>
      <c r="F22" s="375">
        <f t="shared" si="2"/>
        <v>0</v>
      </c>
      <c r="G22" s="375"/>
      <c r="H22" s="375">
        <v>0</v>
      </c>
      <c r="I22" s="353">
        <f t="shared" si="3"/>
        <v>0</v>
      </c>
      <c r="J22" s="353"/>
      <c r="K22" s="375">
        <v>0</v>
      </c>
      <c r="L22" s="375">
        <v>0</v>
      </c>
      <c r="M22" s="353">
        <f t="shared" si="6"/>
        <v>0</v>
      </c>
      <c r="N22" s="353">
        <f t="shared" si="4"/>
        <v>0</v>
      </c>
      <c r="O22" s="1446"/>
      <c r="P22" s="1446"/>
      <c r="Q22" s="1446"/>
      <c r="R22" s="1446"/>
      <c r="S22" s="1446"/>
    </row>
    <row r="23" spans="2:19" x14ac:dyDescent="0.25">
      <c r="B23" s="101">
        <f t="shared" si="1"/>
        <v>13</v>
      </c>
      <c r="C23" s="634" t="s">
        <v>801</v>
      </c>
      <c r="D23" s="375"/>
      <c r="E23" s="375">
        <v>0</v>
      </c>
      <c r="F23" s="375">
        <f t="shared" si="2"/>
        <v>0</v>
      </c>
      <c r="G23" s="375"/>
      <c r="H23" s="375">
        <v>0</v>
      </c>
      <c r="I23" s="353">
        <f t="shared" si="3"/>
        <v>0</v>
      </c>
      <c r="J23" s="353"/>
      <c r="K23" s="375">
        <v>0</v>
      </c>
      <c r="L23" s="375">
        <v>0</v>
      </c>
      <c r="M23" s="353">
        <f t="shared" si="6"/>
        <v>0</v>
      </c>
      <c r="N23" s="353">
        <f t="shared" si="4"/>
        <v>0</v>
      </c>
      <c r="O23" s="1446"/>
      <c r="P23" s="1446"/>
      <c r="Q23" s="1446"/>
      <c r="R23" s="1446"/>
      <c r="S23" s="1446"/>
    </row>
    <row r="24" spans="2:19" x14ac:dyDescent="0.25">
      <c r="B24" s="101">
        <f t="shared" si="1"/>
        <v>14</v>
      </c>
      <c r="C24" s="634" t="s">
        <v>802</v>
      </c>
      <c r="D24" s="375"/>
      <c r="E24" s="375">
        <v>0</v>
      </c>
      <c r="F24" s="375">
        <f t="shared" si="2"/>
        <v>0</v>
      </c>
      <c r="G24" s="375"/>
      <c r="H24" s="375">
        <v>0</v>
      </c>
      <c r="I24" s="353">
        <f t="shared" si="3"/>
        <v>0</v>
      </c>
      <c r="J24" s="353"/>
      <c r="K24" s="375">
        <v>0</v>
      </c>
      <c r="L24" s="375">
        <v>0</v>
      </c>
      <c r="M24" s="353">
        <f t="shared" si="6"/>
        <v>0</v>
      </c>
      <c r="N24" s="353">
        <f t="shared" si="4"/>
        <v>0</v>
      </c>
      <c r="O24" s="1447"/>
      <c r="P24" s="1447"/>
      <c r="Q24" s="1447"/>
      <c r="R24" s="1447"/>
      <c r="S24" s="1447"/>
    </row>
    <row r="25" spans="2:19" x14ac:dyDescent="0.25">
      <c r="B25" s="101">
        <f t="shared" si="1"/>
        <v>15</v>
      </c>
      <c r="C25" s="635"/>
      <c r="D25" s="375"/>
      <c r="E25" s="375"/>
      <c r="F25" s="375"/>
      <c r="G25" s="375"/>
      <c r="H25" s="375"/>
      <c r="I25" s="353"/>
      <c r="J25" s="353"/>
      <c r="K25" s="375"/>
      <c r="L25" s="375"/>
      <c r="M25" s="353"/>
      <c r="N25" s="353"/>
      <c r="O25" s="926"/>
      <c r="P25" s="926"/>
      <c r="Q25" s="926"/>
      <c r="R25" s="926"/>
      <c r="S25" s="926"/>
    </row>
    <row r="26" spans="2:19" x14ac:dyDescent="0.25">
      <c r="B26" s="101"/>
      <c r="C26" s="563"/>
      <c r="D26" s="375"/>
      <c r="E26" s="375"/>
      <c r="F26" s="375"/>
      <c r="G26" s="375"/>
      <c r="H26" s="375"/>
      <c r="I26" s="353"/>
      <c r="J26" s="353"/>
      <c r="K26" s="375"/>
      <c r="L26" s="375"/>
      <c r="M26" s="353"/>
      <c r="N26" s="353"/>
      <c r="O26" s="927"/>
      <c r="P26" s="927"/>
      <c r="Q26" s="927"/>
      <c r="R26" s="927"/>
      <c r="S26" s="927"/>
    </row>
    <row r="27" spans="2:19" s="22" customFormat="1" x14ac:dyDescent="0.25">
      <c r="B27" s="120"/>
      <c r="C27" s="106" t="s">
        <v>3</v>
      </c>
      <c r="D27" s="413">
        <v>0</v>
      </c>
      <c r="E27" s="413">
        <f>SUM(E11:E26)</f>
        <v>0</v>
      </c>
      <c r="F27" s="413">
        <f>SUM(F11:F26)</f>
        <v>0</v>
      </c>
      <c r="G27" s="413">
        <v>6.6110624246169732E-5</v>
      </c>
      <c r="H27" s="413">
        <f t="shared" ref="H27:N27" si="7">SUM(H11:H26)</f>
        <v>1.526E-4</v>
      </c>
      <c r="I27" s="413">
        <f t="shared" si="7"/>
        <v>1.526E-4</v>
      </c>
      <c r="J27" s="413">
        <v>0</v>
      </c>
      <c r="K27" s="413">
        <f t="shared" si="7"/>
        <v>0</v>
      </c>
      <c r="L27" s="413">
        <f t="shared" si="7"/>
        <v>0</v>
      </c>
      <c r="M27" s="413">
        <f t="shared" si="7"/>
        <v>0</v>
      </c>
      <c r="N27" s="413">
        <f t="shared" si="7"/>
        <v>0</v>
      </c>
      <c r="O27" s="884">
        <f>SUM(O10:O26)</f>
        <v>1.526E-4</v>
      </c>
      <c r="P27" s="884">
        <f t="shared" ref="P27:S27" si="8">SUM(P10:P26)</f>
        <v>1.526E-4</v>
      </c>
      <c r="Q27" s="884">
        <f t="shared" si="8"/>
        <v>1.526E-4</v>
      </c>
      <c r="R27" s="884">
        <f t="shared" si="8"/>
        <v>1.526E-4</v>
      </c>
      <c r="S27" s="884">
        <f t="shared" si="8"/>
        <v>1.526E-4</v>
      </c>
    </row>
    <row r="29" spans="2:19" x14ac:dyDescent="0.25">
      <c r="B29" s="13" t="s">
        <v>1482</v>
      </c>
    </row>
  </sheetData>
  <mergeCells count="10">
    <mergeCell ref="B7:B9"/>
    <mergeCell ref="C7:C9"/>
    <mergeCell ref="J7:N7"/>
    <mergeCell ref="G7:I7"/>
    <mergeCell ref="D7:F7"/>
    <mergeCell ref="O15:O24"/>
    <mergeCell ref="P15:P24"/>
    <mergeCell ref="Q15:Q24"/>
    <mergeCell ref="R15:R24"/>
    <mergeCell ref="S15:S24"/>
  </mergeCells>
  <pageMargins left="1.02" right="0.25" top="1" bottom="1" header="0.25" footer="0.25"/>
  <pageSetup paperSize="9" scale="37" orientation="landscape" r:id="rId1"/>
  <headerFooter alignWithMargins="0">
    <oddHeader>&amp;F</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V29"/>
  <sheetViews>
    <sheetView showGridLines="0" view="pageBreakPreview" topLeftCell="A2" zoomScale="70" zoomScaleNormal="75" zoomScaleSheetLayoutView="70" workbookViewId="0">
      <selection activeCell="K22" sqref="K22"/>
    </sheetView>
  </sheetViews>
  <sheetFormatPr defaultColWidth="9.36328125" defaultRowHeight="14" x14ac:dyDescent="0.3"/>
  <cols>
    <col min="1" max="1" width="4.36328125" style="5" customWidth="1"/>
    <col min="2" max="2" width="6.36328125" style="5" customWidth="1"/>
    <col min="3" max="3" width="61.6328125" style="5" customWidth="1"/>
    <col min="4" max="10" width="14.36328125" style="5" customWidth="1"/>
    <col min="11" max="13" width="16.453125" style="5" customWidth="1"/>
    <col min="14" max="22" width="15.6328125" style="5" customWidth="1"/>
    <col min="23" max="16384" width="9.36328125" style="5"/>
  </cols>
  <sheetData>
    <row r="1" spans="2:22" x14ac:dyDescent="0.3">
      <c r="B1" s="52"/>
    </row>
    <row r="2" spans="2:22" x14ac:dyDescent="0.3">
      <c r="B2" s="1251" t="str">
        <f>Index!B2</f>
        <v xml:space="preserve">      Maharashtra State Power Generation Company Ltd.</v>
      </c>
      <c r="C2" s="1448"/>
      <c r="D2" s="1448"/>
      <c r="E2" s="1448"/>
      <c r="F2" s="1448"/>
      <c r="G2" s="1448"/>
      <c r="H2" s="1448"/>
      <c r="I2" s="1448"/>
      <c r="J2" s="1448"/>
      <c r="K2" s="1448"/>
      <c r="L2" s="1448"/>
      <c r="M2" s="1448"/>
      <c r="N2" s="1448"/>
      <c r="O2" s="1448"/>
      <c r="P2" s="1448"/>
      <c r="Q2" s="1448"/>
      <c r="R2" s="1448"/>
      <c r="S2" s="1448"/>
      <c r="T2" s="1448"/>
      <c r="U2" s="1448"/>
      <c r="V2" s="1448"/>
    </row>
    <row r="3" spans="2:22" x14ac:dyDescent="0.3">
      <c r="B3" s="1251" t="str">
        <f>Index!B3</f>
        <v>MYT Petition Formats for Bhira</v>
      </c>
      <c r="C3" s="1448"/>
      <c r="D3" s="1448"/>
      <c r="E3" s="1448"/>
      <c r="F3" s="1448"/>
      <c r="G3" s="1448"/>
      <c r="H3" s="1448"/>
      <c r="I3" s="1448"/>
      <c r="J3" s="1448"/>
      <c r="K3" s="1448"/>
      <c r="L3" s="1448"/>
      <c r="M3" s="1448"/>
      <c r="N3" s="1448"/>
      <c r="O3" s="1448"/>
      <c r="P3" s="1448"/>
      <c r="Q3" s="1448"/>
      <c r="R3" s="1448"/>
      <c r="S3" s="1448"/>
      <c r="T3" s="1448"/>
      <c r="U3" s="1448"/>
      <c r="V3" s="1448"/>
    </row>
    <row r="4" spans="2:22" s="77" customFormat="1" x14ac:dyDescent="0.3">
      <c r="B4" s="1271" t="s">
        <v>322</v>
      </c>
      <c r="C4" s="1449"/>
      <c r="D4" s="1449"/>
      <c r="E4" s="1449"/>
      <c r="F4" s="1449"/>
      <c r="G4" s="1449"/>
      <c r="H4" s="1449"/>
      <c r="I4" s="1449"/>
      <c r="J4" s="1449"/>
      <c r="K4" s="1449"/>
      <c r="L4" s="1449"/>
      <c r="M4" s="1449"/>
      <c r="N4" s="1449"/>
      <c r="O4" s="1449"/>
      <c r="P4" s="1449"/>
      <c r="Q4" s="1449"/>
      <c r="R4" s="1449"/>
      <c r="S4" s="1449"/>
      <c r="T4" s="1449"/>
      <c r="U4" s="1449"/>
      <c r="V4" s="1449"/>
    </row>
    <row r="5" spans="2:22" x14ac:dyDescent="0.3">
      <c r="B5" s="18"/>
      <c r="C5" s="18"/>
    </row>
    <row r="6" spans="2:22" x14ac:dyDescent="0.3">
      <c r="C6" s="60"/>
      <c r="N6" s="60"/>
      <c r="P6" s="6"/>
      <c r="Q6" s="6"/>
      <c r="T6" s="22" t="s">
        <v>10</v>
      </c>
    </row>
    <row r="7" spans="2:22" s="34" customFormat="1" ht="17.25" customHeight="1" x14ac:dyDescent="0.3">
      <c r="B7" s="1362" t="s">
        <v>343</v>
      </c>
      <c r="C7" s="1362" t="s">
        <v>37</v>
      </c>
      <c r="D7" s="1259" t="s">
        <v>519</v>
      </c>
      <c r="E7" s="1260"/>
      <c r="F7" s="1261"/>
      <c r="G7" s="1259" t="s">
        <v>520</v>
      </c>
      <c r="H7" s="1260"/>
      <c r="I7" s="1261"/>
      <c r="J7" s="1259" t="s">
        <v>521</v>
      </c>
      <c r="K7" s="1260"/>
      <c r="L7" s="1260"/>
      <c r="M7" s="1260"/>
      <c r="N7" s="1261"/>
      <c r="O7" s="591" t="s">
        <v>934</v>
      </c>
      <c r="P7" s="591" t="s">
        <v>935</v>
      </c>
      <c r="Q7" s="591" t="s">
        <v>939</v>
      </c>
      <c r="R7" s="591" t="s">
        <v>936</v>
      </c>
      <c r="S7" s="591" t="s">
        <v>938</v>
      </c>
      <c r="T7" s="1257" t="s">
        <v>27</v>
      </c>
    </row>
    <row r="8" spans="2:22" s="35" customFormat="1" ht="28" x14ac:dyDescent="0.25">
      <c r="B8" s="1450"/>
      <c r="C8" s="1450"/>
      <c r="D8" s="590" t="s">
        <v>976</v>
      </c>
      <c r="E8" s="592" t="s">
        <v>79</v>
      </c>
      <c r="F8" s="592" t="s">
        <v>459</v>
      </c>
      <c r="G8" s="590" t="s">
        <v>976</v>
      </c>
      <c r="H8" s="592" t="s">
        <v>79</v>
      </c>
      <c r="I8" s="592" t="s">
        <v>459</v>
      </c>
      <c r="J8" s="592" t="s">
        <v>976</v>
      </c>
      <c r="K8" s="592" t="s">
        <v>449</v>
      </c>
      <c r="L8" s="592" t="s">
        <v>455</v>
      </c>
      <c r="M8" s="592" t="s">
        <v>80</v>
      </c>
      <c r="N8" s="592" t="s">
        <v>460</v>
      </c>
      <c r="O8" s="592" t="s">
        <v>937</v>
      </c>
      <c r="P8" s="592" t="s">
        <v>937</v>
      </c>
      <c r="Q8" s="592" t="s">
        <v>937</v>
      </c>
      <c r="R8" s="592" t="s">
        <v>937</v>
      </c>
      <c r="S8" s="592" t="s">
        <v>937</v>
      </c>
      <c r="T8" s="1257"/>
    </row>
    <row r="9" spans="2:22" s="6" customFormat="1" x14ac:dyDescent="0.3">
      <c r="B9" s="1450"/>
      <c r="C9" s="1450"/>
      <c r="D9" s="592" t="s">
        <v>81</v>
      </c>
      <c r="E9" s="592" t="s">
        <v>82</v>
      </c>
      <c r="F9" s="592" t="s">
        <v>692</v>
      </c>
      <c r="G9" s="592" t="s">
        <v>397</v>
      </c>
      <c r="H9" s="592" t="s">
        <v>414</v>
      </c>
      <c r="I9" s="592" t="s">
        <v>465</v>
      </c>
      <c r="J9" s="592" t="s">
        <v>415</v>
      </c>
      <c r="K9" s="592" t="s">
        <v>416</v>
      </c>
      <c r="L9" s="592" t="s">
        <v>603</v>
      </c>
      <c r="M9" s="592" t="s">
        <v>693</v>
      </c>
      <c r="N9" s="592" t="s">
        <v>516</v>
      </c>
      <c r="O9" s="592" t="s">
        <v>605</v>
      </c>
      <c r="P9" s="592" t="s">
        <v>606</v>
      </c>
      <c r="Q9" s="592" t="s">
        <v>607</v>
      </c>
      <c r="R9" s="592" t="s">
        <v>672</v>
      </c>
      <c r="S9" s="592" t="s">
        <v>608</v>
      </c>
      <c r="T9" s="1258"/>
    </row>
    <row r="10" spans="2:22" s="6" customFormat="1" ht="15.75" customHeight="1" x14ac:dyDescent="0.3">
      <c r="B10" s="96">
        <v>1</v>
      </c>
      <c r="C10" s="882" t="s">
        <v>487</v>
      </c>
      <c r="D10" s="353"/>
      <c r="E10" s="353"/>
      <c r="F10" s="353"/>
      <c r="G10" s="353"/>
      <c r="H10" s="353"/>
      <c r="I10" s="353"/>
      <c r="J10" s="353"/>
      <c r="K10" s="353"/>
      <c r="L10" s="353"/>
      <c r="M10" s="353">
        <f>K10+L10</f>
        <v>0</v>
      </c>
      <c r="N10" s="353"/>
      <c r="O10" s="480"/>
      <c r="P10" s="480"/>
      <c r="Q10" s="480"/>
      <c r="R10" s="480"/>
      <c r="S10" s="480"/>
      <c r="T10" s="23"/>
    </row>
    <row r="11" spans="2:22" s="6" customFormat="1" ht="15.75" customHeight="1" x14ac:dyDescent="0.3">
      <c r="B11" s="96">
        <f>B10+1</f>
        <v>2</v>
      </c>
      <c r="C11" s="883" t="s">
        <v>486</v>
      </c>
      <c r="D11" s="353"/>
      <c r="E11" s="353">
        <v>0</v>
      </c>
      <c r="F11" s="353"/>
      <c r="G11" s="353"/>
      <c r="H11" s="353">
        <v>0</v>
      </c>
      <c r="I11" s="353"/>
      <c r="J11" s="353"/>
      <c r="K11" s="353">
        <v>0</v>
      </c>
      <c r="L11" s="353">
        <v>0</v>
      </c>
      <c r="M11" s="353">
        <f t="shared" ref="M11:M26" si="0">K11+L11</f>
        <v>0</v>
      </c>
      <c r="N11" s="353"/>
      <c r="O11" s="480"/>
      <c r="P11" s="480"/>
      <c r="Q11" s="480"/>
      <c r="R11" s="480"/>
      <c r="S11" s="480"/>
      <c r="T11" s="23"/>
    </row>
    <row r="12" spans="2:22" s="6" customFormat="1" ht="15.75" customHeight="1" x14ac:dyDescent="0.3">
      <c r="B12" s="96">
        <f t="shared" ref="B12:B27" si="1">B11+1</f>
        <v>3</v>
      </c>
      <c r="C12" s="78" t="s">
        <v>328</v>
      </c>
      <c r="D12" s="353"/>
      <c r="E12" s="353"/>
      <c r="F12" s="353"/>
      <c r="G12" s="353"/>
      <c r="H12" s="353"/>
      <c r="I12" s="353"/>
      <c r="J12" s="353"/>
      <c r="K12" s="353"/>
      <c r="L12" s="353"/>
      <c r="M12" s="353">
        <f t="shared" si="0"/>
        <v>0</v>
      </c>
      <c r="N12" s="353"/>
      <c r="O12" s="480"/>
      <c r="P12" s="480"/>
      <c r="Q12" s="480"/>
      <c r="R12" s="480"/>
      <c r="S12" s="480"/>
      <c r="T12" s="23"/>
    </row>
    <row r="13" spans="2:22" s="6" customFormat="1" ht="15.75" customHeight="1" x14ac:dyDescent="0.3">
      <c r="B13" s="96">
        <f t="shared" si="1"/>
        <v>4</v>
      </c>
      <c r="C13" s="78" t="s">
        <v>301</v>
      </c>
      <c r="D13" s="353"/>
      <c r="E13" s="353">
        <v>0</v>
      </c>
      <c r="F13" s="353"/>
      <c r="G13" s="353"/>
      <c r="H13" s="353">
        <v>0</v>
      </c>
      <c r="I13" s="353"/>
      <c r="J13" s="353"/>
      <c r="K13" s="353">
        <v>0</v>
      </c>
      <c r="L13" s="353">
        <v>0</v>
      </c>
      <c r="M13" s="353">
        <f t="shared" si="0"/>
        <v>0</v>
      </c>
      <c r="N13" s="353"/>
      <c r="O13" s="480"/>
      <c r="P13" s="480"/>
      <c r="Q13" s="480"/>
      <c r="R13" s="480"/>
      <c r="S13" s="480"/>
      <c r="T13" s="23"/>
    </row>
    <row r="14" spans="2:22" s="6" customFormat="1" ht="15.75" customHeight="1" x14ac:dyDescent="0.3">
      <c r="B14" s="96">
        <f t="shared" si="1"/>
        <v>5</v>
      </c>
      <c r="C14" s="78" t="s">
        <v>488</v>
      </c>
      <c r="D14" s="353"/>
      <c r="E14" s="353"/>
      <c r="F14" s="353"/>
      <c r="G14" s="353"/>
      <c r="H14" s="353"/>
      <c r="I14" s="353"/>
      <c r="J14" s="353"/>
      <c r="K14" s="353"/>
      <c r="L14" s="353"/>
      <c r="M14" s="353">
        <f t="shared" si="0"/>
        <v>0</v>
      </c>
      <c r="N14" s="353"/>
      <c r="O14" s="480"/>
      <c r="P14" s="480"/>
      <c r="Q14" s="480"/>
      <c r="R14" s="480"/>
      <c r="S14" s="480"/>
      <c r="T14" s="23"/>
    </row>
    <row r="15" spans="2:22" s="6" customFormat="1" ht="15.75" customHeight="1" x14ac:dyDescent="0.3">
      <c r="B15" s="96">
        <f t="shared" si="1"/>
        <v>6</v>
      </c>
      <c r="C15" s="78" t="s">
        <v>351</v>
      </c>
      <c r="D15" s="353"/>
      <c r="E15" s="353">
        <v>0</v>
      </c>
      <c r="F15" s="353"/>
      <c r="G15" s="353"/>
      <c r="H15" s="353">
        <v>0</v>
      </c>
      <c r="I15" s="353"/>
      <c r="J15" s="353"/>
      <c r="K15" s="353">
        <v>0</v>
      </c>
      <c r="L15" s="353">
        <v>0</v>
      </c>
      <c r="M15" s="353">
        <f t="shared" si="0"/>
        <v>0</v>
      </c>
      <c r="N15" s="353"/>
      <c r="O15" s="480"/>
      <c r="P15" s="480"/>
      <c r="Q15" s="480"/>
      <c r="R15" s="480"/>
      <c r="S15" s="480"/>
      <c r="T15" s="23"/>
    </row>
    <row r="16" spans="2:22" s="6" customFormat="1" ht="15.75" customHeight="1" x14ac:dyDescent="0.3">
      <c r="B16" s="96">
        <f t="shared" si="1"/>
        <v>7</v>
      </c>
      <c r="C16" s="79" t="s">
        <v>845</v>
      </c>
      <c r="D16" s="353"/>
      <c r="E16" s="638">
        <v>7.0299000000000004E-3</v>
      </c>
      <c r="F16" s="353"/>
      <c r="G16" s="353"/>
      <c r="H16" s="638">
        <v>5.3125339999999998E-3</v>
      </c>
      <c r="I16" s="353"/>
      <c r="J16" s="353"/>
      <c r="K16" s="638">
        <v>2.6562669999999999E-3</v>
      </c>
      <c r="L16" s="638">
        <v>2.6562669999999999E-3</v>
      </c>
      <c r="M16" s="353">
        <f t="shared" si="0"/>
        <v>5.3125339999999998E-3</v>
      </c>
      <c r="N16" s="353"/>
      <c r="O16" s="480"/>
      <c r="P16" s="480"/>
      <c r="Q16" s="480"/>
      <c r="R16" s="480"/>
      <c r="S16" s="480"/>
      <c r="T16" s="23"/>
    </row>
    <row r="17" spans="2:20" s="6" customFormat="1" ht="15.75" customHeight="1" x14ac:dyDescent="0.3">
      <c r="B17" s="96">
        <f t="shared" si="1"/>
        <v>8</v>
      </c>
      <c r="C17" s="79" t="s">
        <v>302</v>
      </c>
      <c r="D17" s="353"/>
      <c r="E17" s="353"/>
      <c r="F17" s="353"/>
      <c r="G17" s="353"/>
      <c r="H17" s="353"/>
      <c r="I17" s="353"/>
      <c r="J17" s="353"/>
      <c r="K17" s="353"/>
      <c r="L17" s="353"/>
      <c r="M17" s="353">
        <f t="shared" si="0"/>
        <v>0</v>
      </c>
      <c r="N17" s="353"/>
      <c r="O17" s="480"/>
      <c r="P17" s="480"/>
      <c r="Q17" s="480"/>
      <c r="R17" s="480"/>
      <c r="S17" s="480"/>
      <c r="T17" s="23"/>
    </row>
    <row r="18" spans="2:20" s="6" customFormat="1" ht="15.75" customHeight="1" x14ac:dyDescent="0.3">
      <c r="B18" s="96">
        <f t="shared" si="1"/>
        <v>9</v>
      </c>
      <c r="C18" s="79" t="s">
        <v>303</v>
      </c>
      <c r="D18" s="353"/>
      <c r="E18" s="353"/>
      <c r="F18" s="353"/>
      <c r="G18" s="353"/>
      <c r="H18" s="353"/>
      <c r="I18" s="353"/>
      <c r="J18" s="353"/>
      <c r="K18" s="353"/>
      <c r="L18" s="353"/>
      <c r="M18" s="353">
        <f t="shared" si="0"/>
        <v>0</v>
      </c>
      <c r="N18" s="353"/>
      <c r="O18" s="480"/>
      <c r="P18" s="480"/>
      <c r="Q18" s="480"/>
      <c r="R18" s="480"/>
      <c r="S18" s="480"/>
      <c r="T18" s="23"/>
    </row>
    <row r="19" spans="2:20" s="6" customFormat="1" x14ac:dyDescent="0.3">
      <c r="B19" s="96">
        <f t="shared" si="1"/>
        <v>10</v>
      </c>
      <c r="C19" s="78" t="s">
        <v>329</v>
      </c>
      <c r="D19" s="353"/>
      <c r="E19" s="353"/>
      <c r="F19" s="353"/>
      <c r="G19" s="353"/>
      <c r="H19" s="353"/>
      <c r="I19" s="353"/>
      <c r="J19" s="353"/>
      <c r="K19" s="353"/>
      <c r="L19" s="353"/>
      <c r="M19" s="353">
        <f t="shared" si="0"/>
        <v>0</v>
      </c>
      <c r="N19" s="353"/>
      <c r="O19" s="480"/>
      <c r="P19" s="480"/>
      <c r="Q19" s="480"/>
      <c r="R19" s="480"/>
      <c r="S19" s="480"/>
      <c r="T19" s="23"/>
    </row>
    <row r="20" spans="2:20" s="6" customFormat="1" x14ac:dyDescent="0.3">
      <c r="B20" s="96">
        <f t="shared" si="1"/>
        <v>11</v>
      </c>
      <c r="C20" s="79" t="s">
        <v>848</v>
      </c>
      <c r="D20" s="353"/>
      <c r="F20" s="353"/>
      <c r="G20" s="353"/>
      <c r="I20" s="353"/>
      <c r="J20" s="353"/>
      <c r="M20" s="353">
        <f t="shared" si="0"/>
        <v>0</v>
      </c>
      <c r="N20" s="353"/>
      <c r="O20" s="480"/>
      <c r="P20" s="480"/>
      <c r="Q20" s="480"/>
      <c r="R20" s="480"/>
      <c r="S20" s="480"/>
      <c r="T20" s="23"/>
    </row>
    <row r="21" spans="2:20" s="6" customFormat="1" ht="15.75" customHeight="1" x14ac:dyDescent="0.3">
      <c r="B21" s="96">
        <f t="shared" si="1"/>
        <v>12</v>
      </c>
      <c r="C21" s="79" t="s">
        <v>847</v>
      </c>
      <c r="D21" s="353"/>
      <c r="E21" s="353"/>
      <c r="F21" s="353"/>
      <c r="G21" s="353"/>
      <c r="H21" s="353"/>
      <c r="I21" s="353"/>
      <c r="J21" s="353"/>
      <c r="K21" s="353"/>
      <c r="L21" s="353"/>
      <c r="M21" s="353">
        <f t="shared" si="0"/>
        <v>0</v>
      </c>
      <c r="N21" s="353"/>
      <c r="O21" s="480"/>
      <c r="P21" s="480"/>
      <c r="Q21" s="480"/>
      <c r="R21" s="480"/>
      <c r="S21" s="480"/>
      <c r="T21" s="23"/>
    </row>
    <row r="22" spans="2:20" ht="15.75" customHeight="1" x14ac:dyDescent="0.3">
      <c r="B22" s="96">
        <f t="shared" si="1"/>
        <v>13</v>
      </c>
      <c r="C22" s="882" t="s">
        <v>846</v>
      </c>
      <c r="D22" s="353"/>
      <c r="E22" s="353">
        <v>5.3686020000000001E-3</v>
      </c>
      <c r="F22" s="353"/>
      <c r="G22" s="353"/>
      <c r="H22" s="353">
        <v>2.8396445720000001</v>
      </c>
      <c r="I22" s="353"/>
      <c r="J22" s="353"/>
      <c r="K22" s="353">
        <v>1.419822286</v>
      </c>
      <c r="L22" s="353">
        <v>1.419822286</v>
      </c>
      <c r="M22" s="353">
        <f t="shared" si="0"/>
        <v>2.8396445720000001</v>
      </c>
      <c r="N22" s="353"/>
      <c r="O22" s="480"/>
      <c r="P22" s="480"/>
      <c r="Q22" s="480"/>
      <c r="R22" s="480"/>
      <c r="S22" s="480"/>
      <c r="T22" s="23"/>
    </row>
    <row r="23" spans="2:20" ht="15.75" customHeight="1" x14ac:dyDescent="0.3">
      <c r="B23" s="96">
        <f t="shared" si="1"/>
        <v>14</v>
      </c>
      <c r="C23" s="79" t="s">
        <v>851</v>
      </c>
      <c r="D23" s="353"/>
      <c r="E23" s="353">
        <v>0</v>
      </c>
      <c r="F23" s="353"/>
      <c r="G23" s="353"/>
      <c r="H23" s="353">
        <v>0</v>
      </c>
      <c r="I23" s="353"/>
      <c r="J23" s="353"/>
      <c r="K23" s="353">
        <v>0</v>
      </c>
      <c r="L23" s="353">
        <v>0</v>
      </c>
      <c r="M23" s="353">
        <f t="shared" si="0"/>
        <v>0</v>
      </c>
      <c r="N23" s="353"/>
      <c r="O23" s="480"/>
      <c r="P23" s="480"/>
      <c r="Q23" s="480"/>
      <c r="R23" s="480"/>
      <c r="S23" s="480"/>
      <c r="T23" s="23"/>
    </row>
    <row r="24" spans="2:20" ht="15.75" customHeight="1" x14ac:dyDescent="0.3">
      <c r="B24" s="96">
        <f t="shared" si="1"/>
        <v>15</v>
      </c>
      <c r="C24" s="79" t="s">
        <v>849</v>
      </c>
      <c r="D24" s="353"/>
      <c r="E24" s="353">
        <v>0</v>
      </c>
      <c r="F24" s="353"/>
      <c r="G24" s="353"/>
      <c r="H24" s="353">
        <v>0</v>
      </c>
      <c r="I24" s="353"/>
      <c r="J24" s="353"/>
      <c r="K24" s="353">
        <v>0</v>
      </c>
      <c r="L24" s="353">
        <v>0</v>
      </c>
      <c r="M24" s="353">
        <f t="shared" si="0"/>
        <v>0</v>
      </c>
      <c r="N24" s="353"/>
      <c r="O24" s="480"/>
      <c r="P24" s="480"/>
      <c r="Q24" s="480"/>
      <c r="R24" s="480"/>
      <c r="S24" s="480"/>
      <c r="T24" s="23"/>
    </row>
    <row r="25" spans="2:20" ht="15.75" customHeight="1" x14ac:dyDescent="0.3">
      <c r="B25" s="96">
        <f t="shared" si="1"/>
        <v>16</v>
      </c>
      <c r="C25" s="79" t="s">
        <v>850</v>
      </c>
      <c r="D25" s="353"/>
      <c r="E25" s="353">
        <v>0</v>
      </c>
      <c r="F25" s="353"/>
      <c r="G25" s="353"/>
      <c r="H25" s="353">
        <v>0</v>
      </c>
      <c r="I25" s="353"/>
      <c r="J25" s="353"/>
      <c r="K25" s="353">
        <v>0</v>
      </c>
      <c r="L25" s="353">
        <v>0</v>
      </c>
      <c r="M25" s="353"/>
      <c r="N25" s="353"/>
      <c r="O25" s="480"/>
      <c r="P25" s="480"/>
      <c r="Q25" s="480"/>
      <c r="R25" s="480"/>
      <c r="S25" s="480"/>
      <c r="T25" s="23"/>
    </row>
    <row r="26" spans="2:20" ht="15.75" customHeight="1" x14ac:dyDescent="0.35">
      <c r="B26" s="96">
        <f t="shared" si="1"/>
        <v>17</v>
      </c>
      <c r="C26" s="462" t="s">
        <v>851</v>
      </c>
      <c r="D26" s="353"/>
      <c r="E26" s="353">
        <v>0</v>
      </c>
      <c r="F26" s="353"/>
      <c r="G26" s="353"/>
      <c r="H26" s="353">
        <v>0</v>
      </c>
      <c r="I26" s="353"/>
      <c r="J26" s="353"/>
      <c r="K26" s="353">
        <v>0</v>
      </c>
      <c r="L26" s="353">
        <v>0</v>
      </c>
      <c r="M26" s="353">
        <f t="shared" si="0"/>
        <v>0</v>
      </c>
      <c r="N26" s="353"/>
      <c r="O26" s="353"/>
      <c r="P26" s="353"/>
      <c r="Q26" s="353"/>
      <c r="R26" s="353"/>
      <c r="S26" s="353"/>
      <c r="T26" s="23"/>
    </row>
    <row r="27" spans="2:20" s="1" customFormat="1" x14ac:dyDescent="0.3">
      <c r="B27" s="214">
        <f t="shared" si="1"/>
        <v>18</v>
      </c>
      <c r="C27" s="70" t="s">
        <v>271</v>
      </c>
      <c r="D27" s="373">
        <v>1.2040797947839578E-2</v>
      </c>
      <c r="E27" s="373">
        <f>SUM(E10:E26)</f>
        <v>1.2398502E-2</v>
      </c>
      <c r="F27" s="353">
        <f t="shared" ref="F27" si="2">E27-D27</f>
        <v>3.5770405216042217E-4</v>
      </c>
      <c r="G27" s="373">
        <v>1.5076205918922183</v>
      </c>
      <c r="H27" s="373">
        <f>SUM(H10:H26)</f>
        <v>2.8449571060000003</v>
      </c>
      <c r="I27" s="353">
        <f t="shared" ref="I27" si="3">H27-G27</f>
        <v>1.337336514107782</v>
      </c>
      <c r="J27" s="373">
        <v>1.5076205918922183</v>
      </c>
      <c r="K27" s="373">
        <f>SUM(K10:K26)</f>
        <v>1.4224785530000001</v>
      </c>
      <c r="L27" s="373">
        <f>SUM(L10:L26)</f>
        <v>1.4224785530000001</v>
      </c>
      <c r="M27" s="353">
        <f t="shared" ref="M27" si="4">K27+L27</f>
        <v>2.8449571060000003</v>
      </c>
      <c r="N27" s="353">
        <f>M27-J27</f>
        <v>1.337336514107782</v>
      </c>
      <c r="O27" s="924">
        <v>2.8449571060000003</v>
      </c>
      <c r="P27" s="924">
        <v>2.8449571060000003</v>
      </c>
      <c r="Q27" s="924">
        <v>2.8449571060000003</v>
      </c>
      <c r="R27" s="924">
        <v>2.8449571060000003</v>
      </c>
      <c r="S27" s="924">
        <v>2.8449571060000003</v>
      </c>
      <c r="T27" s="23"/>
    </row>
    <row r="28" spans="2:20" s="1" customFormat="1" x14ac:dyDescent="0.3">
      <c r="B28" s="5"/>
      <c r="C28" s="35"/>
    </row>
    <row r="29" spans="2:20" x14ac:dyDescent="0.3">
      <c r="B29" s="7" t="s">
        <v>694</v>
      </c>
      <c r="C29" s="847" t="s">
        <v>1444</v>
      </c>
    </row>
  </sheetData>
  <mergeCells count="9">
    <mergeCell ref="B2:V2"/>
    <mergeCell ref="B3:V3"/>
    <mergeCell ref="B4:V4"/>
    <mergeCell ref="B7:B9"/>
    <mergeCell ref="C7:C9"/>
    <mergeCell ref="G7:I7"/>
    <mergeCell ref="J7:N7"/>
    <mergeCell ref="D7:F7"/>
    <mergeCell ref="T7:T9"/>
  </mergeCells>
  <pageMargins left="0.38" right="0.55000000000000004" top="0.66" bottom="0.66" header="0.5" footer="0.5"/>
  <pageSetup paperSize="9" scale="3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L31"/>
  <sheetViews>
    <sheetView showGridLines="0" view="pageBreakPreview" zoomScale="70" zoomScaleNormal="75" zoomScaleSheetLayoutView="70" workbookViewId="0">
      <selection activeCell="F2" sqref="F2"/>
    </sheetView>
  </sheetViews>
  <sheetFormatPr defaultColWidth="8.6328125" defaultRowHeight="14" x14ac:dyDescent="0.25"/>
  <cols>
    <col min="1" max="1" width="6.90625" style="13" customWidth="1"/>
    <col min="2" max="2" width="6.54296875" style="100" customWidth="1"/>
    <col min="3" max="3" width="49" style="13" customWidth="1"/>
    <col min="4" max="5" width="14.08984375" style="13" customWidth="1"/>
    <col min="6" max="7" width="12.90625" style="13" customWidth="1"/>
    <col min="8" max="20" width="13.90625" style="13" customWidth="1"/>
    <col min="21" max="16384" width="8.6328125" style="13"/>
  </cols>
  <sheetData>
    <row r="1" spans="2:11" x14ac:dyDescent="0.25">
      <c r="C1" s="1051"/>
      <c r="D1" s="1051"/>
      <c r="E1" s="1051"/>
    </row>
    <row r="2" spans="2:11" x14ac:dyDescent="0.25">
      <c r="C2" s="1051"/>
      <c r="D2" s="1051"/>
      <c r="E2" s="1051"/>
      <c r="F2" s="1047" t="str">
        <f>Index!B2</f>
        <v xml:space="preserve">      Maharashtra State Power Generation Company Ltd.</v>
      </c>
      <c r="G2" s="1047"/>
    </row>
    <row r="3" spans="2:11" x14ac:dyDescent="0.25">
      <c r="C3" s="1051"/>
      <c r="D3" s="1051"/>
      <c r="E3" s="1051"/>
      <c r="F3" s="1047" t="str">
        <f>Index!B3</f>
        <v>MYT Petition Formats for Bhira</v>
      </c>
      <c r="G3" s="1050"/>
    </row>
    <row r="4" spans="2:11" x14ac:dyDescent="0.3">
      <c r="C4" s="1051"/>
      <c r="D4" s="1051"/>
      <c r="E4" s="1051"/>
      <c r="F4" s="133" t="s">
        <v>1486</v>
      </c>
      <c r="G4" s="133"/>
    </row>
    <row r="6" spans="2:11" ht="28" x14ac:dyDescent="0.25">
      <c r="B6" s="1048" t="s">
        <v>343</v>
      </c>
      <c r="C6" s="1048" t="s">
        <v>37</v>
      </c>
      <c r="D6" s="1049" t="s">
        <v>621</v>
      </c>
      <c r="E6" s="1049" t="s">
        <v>519</v>
      </c>
      <c r="F6" s="1049" t="s">
        <v>520</v>
      </c>
      <c r="G6" s="1048" t="s">
        <v>1487</v>
      </c>
    </row>
    <row r="7" spans="2:11" x14ac:dyDescent="0.25">
      <c r="B7" s="101">
        <v>1</v>
      </c>
      <c r="C7" s="1052" t="s">
        <v>622</v>
      </c>
      <c r="D7" s="1053" t="s">
        <v>81</v>
      </c>
      <c r="E7" s="23"/>
      <c r="F7" s="23"/>
      <c r="G7" s="23"/>
    </row>
    <row r="8" spans="2:11" x14ac:dyDescent="0.25">
      <c r="B8" s="101">
        <f>B7+1</f>
        <v>2</v>
      </c>
      <c r="C8" s="1052" t="s">
        <v>566</v>
      </c>
      <c r="D8" s="1053" t="s">
        <v>82</v>
      </c>
      <c r="E8" s="23"/>
      <c r="F8" s="23"/>
      <c r="G8" s="23"/>
    </row>
    <row r="9" spans="2:11" x14ac:dyDescent="0.25">
      <c r="B9" s="101">
        <f>B8+1</f>
        <v>3</v>
      </c>
      <c r="C9" s="1052" t="s">
        <v>1488</v>
      </c>
      <c r="D9" s="1053" t="s">
        <v>568</v>
      </c>
      <c r="E9" s="23"/>
      <c r="F9" s="23"/>
      <c r="G9" s="23"/>
    </row>
    <row r="10" spans="2:11" x14ac:dyDescent="0.25">
      <c r="B10" s="101"/>
      <c r="C10" s="1054"/>
      <c r="D10" s="1054"/>
      <c r="E10" s="23"/>
      <c r="F10" s="23"/>
      <c r="G10" s="23"/>
    </row>
    <row r="11" spans="2:11" x14ac:dyDescent="0.25">
      <c r="B11" s="101">
        <v>4</v>
      </c>
      <c r="C11" s="1052" t="s">
        <v>623</v>
      </c>
      <c r="D11" s="1053" t="s">
        <v>397</v>
      </c>
      <c r="E11" s="23"/>
      <c r="F11" s="23"/>
      <c r="G11" s="23"/>
    </row>
    <row r="12" spans="2:11" x14ac:dyDescent="0.25">
      <c r="B12" s="101">
        <v>5</v>
      </c>
      <c r="C12" s="1052" t="s">
        <v>753</v>
      </c>
      <c r="D12" s="1053" t="s">
        <v>398</v>
      </c>
      <c r="E12" s="23"/>
      <c r="F12" s="23"/>
      <c r="G12" s="23"/>
    </row>
    <row r="13" spans="2:11" x14ac:dyDescent="0.25">
      <c r="B13" s="101">
        <v>6</v>
      </c>
      <c r="C13" s="1052" t="s">
        <v>754</v>
      </c>
      <c r="D13" s="1053" t="s">
        <v>755</v>
      </c>
      <c r="E13" s="23"/>
      <c r="F13" s="23"/>
      <c r="G13" s="23"/>
    </row>
    <row r="14" spans="2:11" x14ac:dyDescent="0.25">
      <c r="B14" s="101">
        <v>7</v>
      </c>
      <c r="C14" s="1054" t="s">
        <v>567</v>
      </c>
      <c r="D14" s="1055" t="s">
        <v>756</v>
      </c>
      <c r="E14" s="23"/>
      <c r="F14" s="23"/>
      <c r="G14" s="23"/>
    </row>
    <row r="15" spans="2:11" x14ac:dyDescent="0.25">
      <c r="C15" s="1056"/>
      <c r="D15" s="1057"/>
    </row>
    <row r="16" spans="2:11" ht="49.65" customHeight="1" x14ac:dyDescent="0.25">
      <c r="C16" s="1436" t="s">
        <v>1489</v>
      </c>
      <c r="D16" s="1436"/>
      <c r="E16" s="1436"/>
      <c r="F16" s="1436"/>
      <c r="G16" s="1436"/>
      <c r="H16" s="1436"/>
      <c r="I16" s="1436"/>
      <c r="J16" s="1436"/>
      <c r="K16" s="1436"/>
    </row>
    <row r="17" spans="2:12" x14ac:dyDescent="0.25">
      <c r="C17" s="13" t="s">
        <v>1490</v>
      </c>
    </row>
    <row r="18" spans="2:12" x14ac:dyDescent="0.25">
      <c r="C18" s="13" t="s">
        <v>1491</v>
      </c>
    </row>
    <row r="20" spans="2:12" x14ac:dyDescent="0.25">
      <c r="C20" s="1058"/>
      <c r="D20" s="1058"/>
      <c r="E20" s="1058"/>
      <c r="F20" s="83"/>
      <c r="G20" s="83"/>
      <c r="H20" s="83"/>
      <c r="I20" s="83"/>
      <c r="J20" s="83"/>
      <c r="K20" s="83"/>
      <c r="L20" s="83"/>
    </row>
    <row r="22" spans="2:12" x14ac:dyDescent="0.25">
      <c r="B22" s="1451" t="s">
        <v>1492</v>
      </c>
      <c r="C22" s="1451"/>
      <c r="D22" s="1451"/>
      <c r="E22" s="1451"/>
      <c r="F22" s="1451"/>
      <c r="G22" s="1451"/>
      <c r="H22" s="1451"/>
      <c r="I22" s="1451"/>
      <c r="J22" s="258"/>
      <c r="K22" s="258"/>
    </row>
    <row r="23" spans="2:12" x14ac:dyDescent="0.25">
      <c r="B23" s="13"/>
    </row>
    <row r="24" spans="2:12" ht="28" x14ac:dyDescent="0.25">
      <c r="B24" s="1048" t="s">
        <v>343</v>
      </c>
      <c r="C24" s="1048" t="s">
        <v>37</v>
      </c>
      <c r="D24" s="1049" t="s">
        <v>621</v>
      </c>
      <c r="E24" s="1049" t="s">
        <v>934</v>
      </c>
      <c r="F24" s="1049" t="s">
        <v>935</v>
      </c>
      <c r="G24" s="1048" t="s">
        <v>939</v>
      </c>
      <c r="H24" s="1048" t="s">
        <v>936</v>
      </c>
      <c r="I24" s="1048" t="s">
        <v>938</v>
      </c>
    </row>
    <row r="25" spans="2:12" x14ac:dyDescent="0.25">
      <c r="B25" s="101">
        <v>1</v>
      </c>
      <c r="C25" s="1052" t="s">
        <v>1493</v>
      </c>
      <c r="D25" s="1053" t="s">
        <v>81</v>
      </c>
      <c r="E25" s="1052"/>
      <c r="F25" s="1059"/>
      <c r="G25" s="1059"/>
      <c r="H25" s="1052"/>
      <c r="I25" s="1059"/>
    </row>
    <row r="26" spans="2:12" x14ac:dyDescent="0.25">
      <c r="B26" s="101"/>
      <c r="C26" s="1054"/>
      <c r="D26" s="1054"/>
      <c r="E26" s="1052"/>
      <c r="F26" s="1059"/>
      <c r="G26" s="1059"/>
      <c r="H26" s="1052"/>
      <c r="I26" s="1059"/>
    </row>
    <row r="27" spans="2:12" x14ac:dyDescent="0.25">
      <c r="B27" s="101">
        <v>2</v>
      </c>
      <c r="C27" s="1052" t="s">
        <v>1494</v>
      </c>
      <c r="D27" s="1053" t="s">
        <v>82</v>
      </c>
      <c r="E27" s="1052"/>
      <c r="F27" s="1059"/>
      <c r="G27" s="1059"/>
      <c r="H27" s="1052"/>
      <c r="I27" s="1059"/>
    </row>
    <row r="28" spans="2:12" x14ac:dyDescent="0.25">
      <c r="B28" s="101">
        <v>3</v>
      </c>
      <c r="C28" s="1054" t="s">
        <v>567</v>
      </c>
      <c r="D28" s="1055" t="s">
        <v>1495</v>
      </c>
      <c r="E28" s="1054"/>
      <c r="F28" s="1060"/>
      <c r="G28" s="1060"/>
      <c r="H28" s="1054"/>
      <c r="I28" s="1060"/>
    </row>
    <row r="29" spans="2:12" ht="29.4" customHeight="1" x14ac:dyDescent="0.25">
      <c r="B29" s="13"/>
      <c r="C29" s="83"/>
    </row>
    <row r="30" spans="2:12" ht="43.65" customHeight="1" x14ac:dyDescent="0.25">
      <c r="B30" s="13"/>
      <c r="C30" s="1452" t="s">
        <v>1496</v>
      </c>
      <c r="D30" s="1436"/>
      <c r="E30" s="1436"/>
      <c r="F30" s="1436"/>
      <c r="G30" s="1436"/>
      <c r="H30" s="1436"/>
      <c r="I30" s="1436"/>
      <c r="J30" s="1436"/>
      <c r="K30" s="1436"/>
    </row>
    <row r="31" spans="2:12" x14ac:dyDescent="0.25">
      <c r="B31" s="13"/>
      <c r="C31" s="13" t="s">
        <v>1497</v>
      </c>
    </row>
  </sheetData>
  <mergeCells count="3">
    <mergeCell ref="B22:I22"/>
    <mergeCell ref="C30:K30"/>
    <mergeCell ref="C16:K16"/>
  </mergeCells>
  <pageMargins left="1.1023622047244099" right="0.27559055118110198" top="1.2204724409448799" bottom="0.98425196850393704" header="0.511811023622047" footer="0.511811023622047"/>
  <pageSetup paperSize="9" scale="35" fitToHeight="0" orientation="landscape" r:id="rId1"/>
  <headerFooter alignWithMargins="0"/>
  <rowBreaks count="1" manualBreakCount="1">
    <brk id="26" min="1" max="1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V84"/>
  <sheetViews>
    <sheetView showGridLines="0" view="pageBreakPreview" zoomScale="75" zoomScaleNormal="75" zoomScaleSheetLayoutView="75" workbookViewId="0"/>
  </sheetViews>
  <sheetFormatPr defaultColWidth="9.36328125" defaultRowHeight="14" x14ac:dyDescent="0.25"/>
  <cols>
    <col min="1" max="1" width="6.6328125" style="13" customWidth="1"/>
    <col min="2" max="2" width="7.36328125" style="13" customWidth="1"/>
    <col min="3" max="3" width="49" style="13" customWidth="1"/>
    <col min="4" max="4" width="10.36328125" style="13" bestFit="1" customWidth="1"/>
    <col min="5" max="5" width="11.6328125" style="13" customWidth="1"/>
    <col min="6" max="8" width="11" style="13" customWidth="1"/>
    <col min="9" max="9" width="14.453125" style="13" customWidth="1"/>
    <col min="10" max="10" width="13.6328125" style="13" customWidth="1"/>
    <col min="11" max="11" width="16" style="13" customWidth="1"/>
    <col min="12" max="12" width="21" style="13" customWidth="1"/>
    <col min="13" max="13" width="11.6328125" style="374" customWidth="1"/>
    <col min="14" max="14" width="11" style="13" customWidth="1"/>
    <col min="15" max="15" width="46.453125" style="13" customWidth="1"/>
    <col min="16" max="16" width="16" style="13" customWidth="1"/>
    <col min="17" max="16384" width="9.36328125" style="13"/>
  </cols>
  <sheetData>
    <row r="1" spans="2:22" x14ac:dyDescent="0.25">
      <c r="C1" s="80"/>
    </row>
    <row r="2" spans="2:22" ht="15.65" customHeight="1" x14ac:dyDescent="0.25">
      <c r="B2" s="1249" t="str">
        <f>Index!B2</f>
        <v xml:space="preserve">      Maharashtra State Power Generation Company Ltd.</v>
      </c>
      <c r="C2" s="1249"/>
      <c r="D2" s="1249"/>
      <c r="E2" s="1249"/>
      <c r="F2" s="1249"/>
      <c r="G2" s="1249"/>
      <c r="H2" s="1249"/>
      <c r="I2" s="1249"/>
      <c r="J2" s="1249"/>
      <c r="K2" s="1249"/>
      <c r="L2" s="1249"/>
      <c r="N2" s="32"/>
      <c r="O2" s="32"/>
      <c r="P2" s="32"/>
    </row>
    <row r="3" spans="2:22" s="5" customFormat="1" ht="15.65" customHeight="1" x14ac:dyDescent="0.3">
      <c r="B3" s="1249" t="str">
        <f>Index!B3</f>
        <v>MYT Petition Formats for Bhira</v>
      </c>
      <c r="C3" s="1249"/>
      <c r="D3" s="1249"/>
      <c r="E3" s="1249"/>
      <c r="F3" s="1249"/>
      <c r="G3" s="1249"/>
      <c r="H3" s="1249"/>
      <c r="I3" s="1249"/>
      <c r="J3" s="1249"/>
      <c r="K3" s="1249"/>
      <c r="L3" s="1249"/>
      <c r="M3" s="1069"/>
      <c r="N3" s="35"/>
      <c r="O3" s="35"/>
      <c r="P3" s="34"/>
    </row>
    <row r="4" spans="2:22" s="5" customFormat="1" ht="15.65" customHeight="1" x14ac:dyDescent="0.3">
      <c r="B4" s="1453" t="s">
        <v>353</v>
      </c>
      <c r="C4" s="1453"/>
      <c r="D4" s="1453"/>
      <c r="E4" s="1453"/>
      <c r="F4" s="1453"/>
      <c r="G4" s="1453"/>
      <c r="H4" s="1453"/>
      <c r="I4" s="1453"/>
      <c r="J4" s="1453"/>
      <c r="K4" s="1453"/>
      <c r="L4" s="1453"/>
      <c r="M4" s="1070"/>
      <c r="N4" s="81"/>
      <c r="O4" s="81"/>
      <c r="P4" s="81"/>
    </row>
    <row r="5" spans="2:22" x14ac:dyDescent="0.25">
      <c r="B5" s="32"/>
      <c r="C5" s="32"/>
      <c r="D5" s="32"/>
      <c r="E5" s="32"/>
      <c r="F5" s="32"/>
      <c r="G5" s="32"/>
      <c r="H5" s="32"/>
      <c r="I5" s="32"/>
      <c r="J5" s="32"/>
      <c r="K5" s="32"/>
      <c r="L5" s="32"/>
      <c r="N5" s="32"/>
      <c r="O5" s="32"/>
      <c r="P5" s="32"/>
    </row>
    <row r="6" spans="2:22" x14ac:dyDescent="0.25">
      <c r="B6" s="82" t="s">
        <v>519</v>
      </c>
      <c r="N6" s="32"/>
      <c r="O6" s="1027"/>
      <c r="P6" s="1027"/>
      <c r="Q6" s="61"/>
      <c r="R6" s="61"/>
      <c r="S6" s="61"/>
      <c r="T6" s="61"/>
      <c r="U6" s="61"/>
      <c r="V6" s="61"/>
    </row>
    <row r="7" spans="2:22" x14ac:dyDescent="0.25">
      <c r="K7" s="21"/>
      <c r="L7" s="21" t="s">
        <v>10</v>
      </c>
      <c r="N7" s="32"/>
      <c r="O7" s="1028"/>
      <c r="P7" s="1027"/>
      <c r="Q7" s="61"/>
      <c r="R7" s="61"/>
      <c r="S7" s="61"/>
      <c r="T7" s="61"/>
      <c r="U7" s="61"/>
      <c r="V7" s="61"/>
    </row>
    <row r="8" spans="2:22" ht="42" x14ac:dyDescent="0.25">
      <c r="B8" s="217" t="s">
        <v>343</v>
      </c>
      <c r="C8" s="218" t="s">
        <v>37</v>
      </c>
      <c r="D8" s="644" t="s">
        <v>25</v>
      </c>
      <c r="E8" s="88" t="s">
        <v>7</v>
      </c>
      <c r="F8" s="88" t="s">
        <v>304</v>
      </c>
      <c r="G8" s="433" t="s">
        <v>841</v>
      </c>
      <c r="H8" s="433" t="s">
        <v>842</v>
      </c>
      <c r="I8" s="140" t="s">
        <v>413</v>
      </c>
      <c r="J8" s="88" t="s">
        <v>305</v>
      </c>
      <c r="K8" s="88" t="s">
        <v>306</v>
      </c>
      <c r="L8" s="264" t="s">
        <v>500</v>
      </c>
      <c r="N8" s="32"/>
      <c r="O8" s="61"/>
      <c r="P8" s="1029"/>
      <c r="Q8" s="1029"/>
      <c r="R8" s="1029"/>
      <c r="S8" s="1029"/>
      <c r="T8" s="1029"/>
      <c r="U8" s="1029"/>
      <c r="V8" s="1029"/>
    </row>
    <row r="9" spans="2:22" ht="15.5" x14ac:dyDescent="0.25">
      <c r="B9" s="23"/>
      <c r="C9" s="23"/>
      <c r="D9" s="23" t="s">
        <v>355</v>
      </c>
      <c r="E9" s="23" t="s">
        <v>356</v>
      </c>
      <c r="F9" s="23" t="s">
        <v>807</v>
      </c>
      <c r="G9" s="23" t="s">
        <v>808</v>
      </c>
      <c r="H9" s="23"/>
      <c r="I9" s="23"/>
      <c r="J9" s="23"/>
      <c r="K9" s="23"/>
      <c r="L9" s="23"/>
      <c r="N9" s="32"/>
      <c r="O9" s="61"/>
      <c r="P9" s="1030"/>
      <c r="Q9" s="1031"/>
      <c r="R9" s="627"/>
      <c r="S9" s="1030"/>
      <c r="T9" s="1032"/>
      <c r="U9" s="1030"/>
      <c r="V9" s="1033"/>
    </row>
    <row r="10" spans="2:22" ht="15.5" x14ac:dyDescent="0.25">
      <c r="B10" s="101">
        <v>1</v>
      </c>
      <c r="C10" s="121" t="s">
        <v>83</v>
      </c>
      <c r="D10" s="505">
        <f>'F1'!F11</f>
        <v>0</v>
      </c>
      <c r="E10" s="505">
        <f>'F1'!G11</f>
        <v>0</v>
      </c>
      <c r="F10" s="505">
        <f>E10-D10</f>
        <v>0</v>
      </c>
      <c r="G10" s="505">
        <f>E10-D10</f>
        <v>0</v>
      </c>
      <c r="H10" s="506">
        <f>IF(G10&lt;0,2/3,1/3)*G10</f>
        <v>0</v>
      </c>
      <c r="I10" s="280"/>
      <c r="J10" s="280"/>
      <c r="K10" s="280"/>
      <c r="L10" s="366">
        <f>D10+H10</f>
        <v>0</v>
      </c>
      <c r="M10" s="1071"/>
      <c r="N10" s="32"/>
      <c r="O10" s="61"/>
      <c r="P10" s="1030"/>
      <c r="Q10" s="1031"/>
      <c r="R10" s="627"/>
      <c r="S10" s="1030"/>
      <c r="T10" s="1032"/>
      <c r="U10" s="1030"/>
      <c r="V10" s="1033"/>
    </row>
    <row r="11" spans="2:22" ht="15.5" x14ac:dyDescent="0.25">
      <c r="B11" s="101">
        <v>2</v>
      </c>
      <c r="C11" s="121" t="s">
        <v>882</v>
      </c>
      <c r="D11" s="507">
        <f>'F3'!F17-D12</f>
        <v>6.6412346397811106</v>
      </c>
      <c r="E11" s="482">
        <f>'F3'!G17-E12</f>
        <v>6.6967285556405463</v>
      </c>
      <c r="F11" s="419">
        <f>E11-D11</f>
        <v>5.5493915859435639E-2</v>
      </c>
      <c r="G11" s="505">
        <f>E11-D11</f>
        <v>5.5493915859435639E-2</v>
      </c>
      <c r="H11" s="506">
        <f>IF(G11&lt;0,2/3,1/3)*G11</f>
        <v>1.8497971953145211E-2</v>
      </c>
      <c r="I11" s="121"/>
      <c r="J11" s="121"/>
      <c r="K11" s="121"/>
      <c r="L11" s="482">
        <f>D11+H11</f>
        <v>6.6597326117342561</v>
      </c>
      <c r="M11" s="1073"/>
      <c r="N11" s="32"/>
      <c r="O11" s="61"/>
      <c r="P11" s="1030"/>
      <c r="Q11" s="1031"/>
      <c r="R11" s="627"/>
      <c r="S11" s="1030"/>
      <c r="T11" s="1032"/>
      <c r="U11" s="1030"/>
      <c r="V11" s="1033"/>
    </row>
    <row r="12" spans="2:22" x14ac:dyDescent="0.25">
      <c r="B12" s="101"/>
      <c r="C12" s="121" t="s">
        <v>883</v>
      </c>
      <c r="D12" s="482">
        <f>'F3'!F14</f>
        <v>0</v>
      </c>
      <c r="E12" s="482">
        <f>'F3'!G14</f>
        <v>0</v>
      </c>
      <c r="F12" s="419"/>
      <c r="G12" s="505"/>
      <c r="H12" s="482"/>
      <c r="I12" s="121"/>
      <c r="J12" s="121"/>
      <c r="K12" s="121"/>
      <c r="L12" s="482">
        <f>D12+H12</f>
        <v>0</v>
      </c>
      <c r="M12" s="1072"/>
      <c r="N12" s="32"/>
      <c r="O12" s="61"/>
      <c r="P12" s="1030"/>
      <c r="Q12" s="1027"/>
      <c r="R12" s="61"/>
      <c r="S12" s="61"/>
      <c r="T12" s="61"/>
      <c r="U12" s="61"/>
      <c r="V12" s="61"/>
    </row>
    <row r="13" spans="2:22" x14ac:dyDescent="0.25">
      <c r="B13" s="101"/>
      <c r="C13" s="121" t="s">
        <v>884</v>
      </c>
      <c r="D13" s="507">
        <f>E13</f>
        <v>0</v>
      </c>
      <c r="E13" s="482">
        <f>'F3.1'!E27</f>
        <v>0</v>
      </c>
      <c r="F13" s="419"/>
      <c r="G13" s="505"/>
      <c r="H13" s="482"/>
      <c r="I13" s="121"/>
      <c r="J13" s="121"/>
      <c r="K13" s="121"/>
      <c r="L13" s="366">
        <f>E13</f>
        <v>0</v>
      </c>
      <c r="M13" s="1072"/>
      <c r="N13" s="32"/>
      <c r="O13" s="1027"/>
      <c r="P13" s="1027"/>
      <c r="Q13" s="61"/>
      <c r="R13" s="61"/>
      <c r="S13" s="61"/>
      <c r="T13" s="61"/>
      <c r="U13" s="61"/>
      <c r="V13" s="61"/>
    </row>
    <row r="14" spans="2:22" ht="14.5" x14ac:dyDescent="0.35">
      <c r="B14" s="101">
        <v>3</v>
      </c>
      <c r="C14" s="122" t="s">
        <v>888</v>
      </c>
      <c r="D14" s="482">
        <f>'F1'!F17+'F1'!F18</f>
        <v>8.0584793243896793E-2</v>
      </c>
      <c r="E14" s="482">
        <f>'F1'!G17+'F1'!G18</f>
        <v>8.0584793243896793E-2</v>
      </c>
      <c r="F14" s="419">
        <f t="shared" ref="F14:F18" si="0">E14-D14</f>
        <v>0</v>
      </c>
      <c r="G14" s="505">
        <f t="shared" ref="G14:G18" si="1">E14-D14</f>
        <v>0</v>
      </c>
      <c r="H14" s="482"/>
      <c r="I14" s="121"/>
      <c r="J14" s="121"/>
      <c r="K14" s="121"/>
      <c r="L14" s="366">
        <f>E14</f>
        <v>8.0584793243896793E-2</v>
      </c>
      <c r="M14" s="1073"/>
      <c r="N14" s="32"/>
      <c r="O14" s="550"/>
      <c r="P14" s="1027"/>
      <c r="Q14" s="61"/>
      <c r="R14" s="61"/>
      <c r="S14" s="61"/>
      <c r="T14" s="61"/>
      <c r="U14" s="61"/>
      <c r="V14" s="61"/>
    </row>
    <row r="15" spans="2:22" ht="14.5" x14ac:dyDescent="0.25">
      <c r="B15" s="101">
        <v>4</v>
      </c>
      <c r="C15" s="121" t="s">
        <v>85</v>
      </c>
      <c r="D15" s="482">
        <f>'F1'!F19+'F1'!F20</f>
        <v>5.8819749625978912E-2</v>
      </c>
      <c r="E15" s="482">
        <f>'F1'!G19+'F1'!G20</f>
        <v>5.8819749625978912E-2</v>
      </c>
      <c r="F15" s="419">
        <f>E15-D15</f>
        <v>0</v>
      </c>
      <c r="G15" s="505">
        <f t="shared" si="1"/>
        <v>0</v>
      </c>
      <c r="H15" s="482"/>
      <c r="I15" s="23"/>
      <c r="J15" s="23"/>
      <c r="K15" s="23"/>
      <c r="L15" s="366">
        <f>E15</f>
        <v>5.8819749625978912E-2</v>
      </c>
      <c r="M15" s="1073"/>
      <c r="N15" s="32"/>
      <c r="O15" s="1034"/>
      <c r="P15" s="1035"/>
      <c r="Q15" s="61"/>
      <c r="R15" s="61"/>
      <c r="S15" s="61"/>
      <c r="T15" s="61"/>
      <c r="U15" s="61"/>
      <c r="V15" s="61"/>
    </row>
    <row r="16" spans="2:22" ht="14.5" x14ac:dyDescent="0.25">
      <c r="B16" s="101">
        <v>5</v>
      </c>
      <c r="C16" s="122" t="s">
        <v>86</v>
      </c>
      <c r="D16" s="482">
        <f>'F1'!F21</f>
        <v>0.16459661624630839</v>
      </c>
      <c r="E16" s="482">
        <f>'F1'!G21</f>
        <v>0.47348495311625605</v>
      </c>
      <c r="F16" s="419">
        <f t="shared" si="0"/>
        <v>0.30888833686994766</v>
      </c>
      <c r="G16" s="505">
        <f t="shared" si="1"/>
        <v>0.30888833686994766</v>
      </c>
      <c r="H16" s="506">
        <f>IF(G16&lt;0,2/3,1/3)*G16</f>
        <v>0.10296277895664921</v>
      </c>
      <c r="I16" s="23"/>
      <c r="J16" s="23"/>
      <c r="K16" s="23"/>
      <c r="L16" s="366">
        <f>D16+H16</f>
        <v>0.26755939520295757</v>
      </c>
      <c r="N16" s="32"/>
      <c r="O16" s="1034"/>
      <c r="P16" s="1036"/>
      <c r="Q16" s="61"/>
      <c r="R16" s="61"/>
      <c r="S16" s="61"/>
      <c r="T16" s="61"/>
      <c r="U16" s="61"/>
      <c r="V16" s="61"/>
    </row>
    <row r="17" spans="2:22" x14ac:dyDescent="0.25">
      <c r="B17" s="101">
        <v>6</v>
      </c>
      <c r="C17" s="104" t="s">
        <v>87</v>
      </c>
      <c r="D17" s="482">
        <f>'F1'!F23</f>
        <v>0</v>
      </c>
      <c r="E17" s="482">
        <f>'F1'!G23</f>
        <v>0</v>
      </c>
      <c r="F17" s="419">
        <f t="shared" si="0"/>
        <v>0</v>
      </c>
      <c r="G17" s="505">
        <f t="shared" si="1"/>
        <v>0</v>
      </c>
      <c r="H17" s="482"/>
      <c r="I17" s="23"/>
      <c r="J17" s="23"/>
      <c r="K17" s="23"/>
      <c r="L17" s="366">
        <f>E17</f>
        <v>0</v>
      </c>
      <c r="N17" s="32"/>
      <c r="O17" s="1037"/>
      <c r="P17" s="1038"/>
      <c r="Q17" s="61"/>
      <c r="R17" s="61"/>
      <c r="S17" s="61"/>
      <c r="T17" s="61"/>
      <c r="U17" s="61"/>
      <c r="V17" s="61"/>
    </row>
    <row r="18" spans="2:22" x14ac:dyDescent="0.25">
      <c r="B18" s="101">
        <v>7</v>
      </c>
      <c r="C18" s="23" t="s">
        <v>88</v>
      </c>
      <c r="D18" s="482">
        <f>'F1'!F24</f>
        <v>0</v>
      </c>
      <c r="E18" s="482">
        <f>'F1'!G24</f>
        <v>0</v>
      </c>
      <c r="F18" s="419">
        <f t="shared" si="0"/>
        <v>0</v>
      </c>
      <c r="G18" s="505">
        <f t="shared" si="1"/>
        <v>0</v>
      </c>
      <c r="H18" s="482"/>
      <c r="I18" s="23"/>
      <c r="J18" s="23"/>
      <c r="K18" s="23"/>
      <c r="L18" s="366">
        <f>E18</f>
        <v>0</v>
      </c>
      <c r="N18" s="32"/>
      <c r="O18" s="1037"/>
      <c r="P18" s="1025"/>
      <c r="Q18" s="61"/>
      <c r="R18" s="61"/>
      <c r="S18" s="61"/>
      <c r="T18" s="61"/>
      <c r="U18" s="61"/>
      <c r="V18" s="61"/>
    </row>
    <row r="19" spans="2:22" x14ac:dyDescent="0.25">
      <c r="B19" s="101">
        <v>8</v>
      </c>
      <c r="C19" s="121" t="s">
        <v>988</v>
      </c>
      <c r="D19" s="482"/>
      <c r="E19" s="482">
        <f>'F1'!$G$14</f>
        <v>6.2009599999999998E-2</v>
      </c>
      <c r="F19" s="366"/>
      <c r="G19" s="482"/>
      <c r="H19" s="482"/>
      <c r="I19" s="23"/>
      <c r="J19" s="23"/>
      <c r="K19" s="23"/>
      <c r="L19" s="366">
        <f>E19</f>
        <v>6.2009599999999998E-2</v>
      </c>
      <c r="N19" s="32"/>
      <c r="O19" s="1037"/>
      <c r="P19" s="1025"/>
      <c r="Q19" s="61"/>
      <c r="R19" s="61"/>
      <c r="S19" s="61"/>
      <c r="T19" s="61"/>
      <c r="U19" s="61"/>
      <c r="V19" s="61"/>
    </row>
    <row r="20" spans="2:22" ht="14.5" x14ac:dyDescent="0.35">
      <c r="B20" s="101">
        <f>B19+1</f>
        <v>9</v>
      </c>
      <c r="C20" s="23" t="s">
        <v>1406</v>
      </c>
      <c r="D20" s="23"/>
      <c r="E20" s="355">
        <f>'F1'!G25</f>
        <v>2.1894388688819091</v>
      </c>
      <c r="F20" s="23"/>
      <c r="G20" s="23"/>
      <c r="H20" s="23"/>
      <c r="I20" s="23"/>
      <c r="J20" s="23"/>
      <c r="K20" s="23"/>
      <c r="L20" s="366">
        <f>E20</f>
        <v>2.1894388688819091</v>
      </c>
      <c r="N20" s="32"/>
      <c r="O20" s="550"/>
      <c r="P20" s="1039"/>
      <c r="Q20" s="61"/>
      <c r="R20" s="61"/>
      <c r="S20" s="61"/>
      <c r="T20" s="61"/>
      <c r="U20" s="61"/>
      <c r="V20" s="61"/>
    </row>
    <row r="21" spans="2:22" x14ac:dyDescent="0.25">
      <c r="B21" s="102">
        <f>B20+1</f>
        <v>10</v>
      </c>
      <c r="C21" s="26" t="s">
        <v>89</v>
      </c>
      <c r="D21" s="482">
        <f>SUM(D10:D20)</f>
        <v>6.9452357988972953</v>
      </c>
      <c r="E21" s="482">
        <f>SUM(E10:E20)</f>
        <v>9.5610665205085876</v>
      </c>
      <c r="F21" s="482">
        <f>SUM(F10:F20)</f>
        <v>0.36438225272938329</v>
      </c>
      <c r="G21" s="505">
        <f>E21-D21</f>
        <v>2.6158307216112924</v>
      </c>
      <c r="H21" s="482"/>
      <c r="I21" s="23"/>
      <c r="J21" s="23"/>
      <c r="K21" s="23"/>
      <c r="L21" s="419">
        <f>SUM(L10:L20)</f>
        <v>9.3181450186889982</v>
      </c>
      <c r="N21" s="32"/>
      <c r="O21" s="1040"/>
      <c r="P21" s="1026"/>
      <c r="Q21" s="61"/>
      <c r="R21" s="61"/>
      <c r="S21" s="61"/>
      <c r="T21" s="61"/>
      <c r="U21" s="61"/>
      <c r="V21" s="61"/>
    </row>
    <row r="22" spans="2:22" x14ac:dyDescent="0.25">
      <c r="B22" s="102">
        <f t="shared" ref="B22:B23" si="2">B21+1</f>
        <v>11</v>
      </c>
      <c r="C22" s="23" t="s">
        <v>90</v>
      </c>
      <c r="D22" s="505">
        <f>'F1'!F27+'F1'!F28</f>
        <v>7.1211784954292978E-2</v>
      </c>
      <c r="E22" s="505">
        <f>'F1'!G27+'F1'!G28</f>
        <v>7.1211784954292978E-2</v>
      </c>
      <c r="F22" s="419">
        <f>E22-D22</f>
        <v>0</v>
      </c>
      <c r="G22" s="505">
        <f>E22-D22</f>
        <v>0</v>
      </c>
      <c r="H22" s="505"/>
      <c r="I22" s="26"/>
      <c r="J22" s="26"/>
      <c r="K22" s="26"/>
      <c r="L22" s="366">
        <f>E22</f>
        <v>7.1211784954292978E-2</v>
      </c>
      <c r="M22" s="1073"/>
      <c r="N22" s="32"/>
      <c r="O22" s="1040"/>
      <c r="P22" s="1026"/>
      <c r="Q22" s="61"/>
      <c r="R22" s="61"/>
      <c r="S22" s="61"/>
      <c r="T22" s="61"/>
      <c r="U22" s="61"/>
      <c r="V22" s="61"/>
    </row>
    <row r="23" spans="2:22" ht="14.5" x14ac:dyDescent="0.35">
      <c r="B23" s="102">
        <f t="shared" si="2"/>
        <v>12</v>
      </c>
      <c r="C23" s="23" t="s">
        <v>91</v>
      </c>
      <c r="D23" s="505">
        <f>'F1'!F29</f>
        <v>1.2398502E-2</v>
      </c>
      <c r="E23" s="505">
        <f>'F1'!G29</f>
        <v>1.2398502E-2</v>
      </c>
      <c r="F23" s="419">
        <f>E23-D23</f>
        <v>0</v>
      </c>
      <c r="G23" s="505">
        <f>E23-D23</f>
        <v>0</v>
      </c>
      <c r="H23" s="482"/>
      <c r="I23" s="23"/>
      <c r="J23" s="23"/>
      <c r="K23" s="23"/>
      <c r="L23" s="366">
        <f>E23</f>
        <v>1.2398502E-2</v>
      </c>
      <c r="N23" s="32"/>
      <c r="O23" s="550"/>
      <c r="P23" s="1039"/>
      <c r="Q23" s="61"/>
      <c r="R23" s="61"/>
      <c r="S23" s="61"/>
      <c r="T23" s="61"/>
      <c r="U23" s="61"/>
      <c r="V23" s="61"/>
    </row>
    <row r="24" spans="2:22" x14ac:dyDescent="0.25">
      <c r="B24" s="102" t="s">
        <v>170</v>
      </c>
      <c r="C24" s="26" t="s">
        <v>92</v>
      </c>
      <c r="D24" s="505">
        <f>D21+D22-D23</f>
        <v>7.0040490818515879</v>
      </c>
      <c r="E24" s="505">
        <f>E21+E22-E23</f>
        <v>9.6198798034628812</v>
      </c>
      <c r="F24" s="419">
        <f>F21+F22-F23</f>
        <v>0.36438225272938329</v>
      </c>
      <c r="G24" s="505">
        <f>E24-D24</f>
        <v>2.6158307216112933</v>
      </c>
      <c r="H24" s="505"/>
      <c r="I24" s="26"/>
      <c r="J24" s="26"/>
      <c r="K24" s="26"/>
      <c r="L24" s="419">
        <f>L21+L22-L23</f>
        <v>9.3769583016432918</v>
      </c>
      <c r="M24" s="1074"/>
      <c r="N24" s="32"/>
      <c r="O24" s="1040"/>
      <c r="P24" s="1026"/>
      <c r="Q24" s="61"/>
      <c r="R24" s="61"/>
      <c r="S24" s="61"/>
      <c r="T24" s="61"/>
      <c r="U24" s="61"/>
      <c r="V24" s="61"/>
    </row>
    <row r="25" spans="2:22" ht="14.5" x14ac:dyDescent="0.35">
      <c r="B25" s="120"/>
      <c r="C25" s="106"/>
      <c r="D25" s="505"/>
      <c r="E25" s="505"/>
      <c r="F25" s="419"/>
      <c r="G25" s="505"/>
      <c r="H25" s="505"/>
      <c r="I25" s="26"/>
      <c r="J25" s="26"/>
      <c r="K25" s="26"/>
      <c r="L25" s="366"/>
      <c r="M25" s="1073"/>
      <c r="N25" s="32"/>
      <c r="O25" s="550"/>
      <c r="P25" s="1041"/>
      <c r="Q25" s="61"/>
      <c r="R25" s="61"/>
      <c r="S25" s="61"/>
      <c r="T25" s="61"/>
      <c r="U25" s="61"/>
      <c r="V25" s="61"/>
    </row>
    <row r="26" spans="2:22" x14ac:dyDescent="0.25">
      <c r="B26" s="120" t="s">
        <v>183</v>
      </c>
      <c r="C26" s="106" t="s">
        <v>307</v>
      </c>
      <c r="D26" s="505"/>
      <c r="E26" s="505"/>
      <c r="F26" s="419"/>
      <c r="G26" s="505"/>
      <c r="H26" s="505"/>
      <c r="I26" s="26"/>
      <c r="J26" s="26"/>
      <c r="K26" s="26"/>
      <c r="L26" s="366"/>
      <c r="M26" s="1073"/>
      <c r="N26" s="32"/>
      <c r="O26" s="1040"/>
      <c r="P26" s="1042"/>
      <c r="Q26" s="61"/>
      <c r="R26" s="61"/>
      <c r="S26" s="61"/>
      <c r="T26" s="61"/>
      <c r="U26" s="61"/>
      <c r="V26" s="61"/>
    </row>
    <row r="27" spans="2:22" x14ac:dyDescent="0.25">
      <c r="B27" s="105">
        <v>12</v>
      </c>
      <c r="C27" s="104" t="s">
        <v>308</v>
      </c>
      <c r="D27" s="482"/>
      <c r="E27" s="482">
        <f>'F9'!N12</f>
        <v>11.762290548199999</v>
      </c>
      <c r="F27" s="419">
        <f>E27-D27</f>
        <v>11.762290548199999</v>
      </c>
      <c r="G27" s="505"/>
      <c r="H27" s="482"/>
      <c r="I27" s="23"/>
      <c r="J27" s="23"/>
      <c r="K27" s="23"/>
      <c r="L27" s="366">
        <f>E27</f>
        <v>11.762290548199999</v>
      </c>
      <c r="M27" s="1073"/>
      <c r="N27" s="32"/>
      <c r="O27" s="1040"/>
      <c r="P27" s="1026"/>
      <c r="Q27" s="61"/>
      <c r="R27" s="61"/>
      <c r="S27" s="61"/>
      <c r="T27" s="61"/>
      <c r="U27" s="61"/>
      <c r="V27" s="61"/>
    </row>
    <row r="28" spans="2:22" ht="14.5" x14ac:dyDescent="0.35">
      <c r="B28" s="502">
        <f>B27+1</f>
        <v>13</v>
      </c>
      <c r="C28" s="122" t="s">
        <v>885</v>
      </c>
      <c r="D28" s="482"/>
      <c r="E28" s="482"/>
      <c r="F28" s="366"/>
      <c r="G28" s="507">
        <f>$U$10</f>
        <v>0</v>
      </c>
      <c r="H28" s="506">
        <f>IF(G28&lt;0,2/3,1/3)*G28</f>
        <v>0</v>
      </c>
      <c r="I28" s="23"/>
      <c r="J28" s="23"/>
      <c r="K28" s="23"/>
      <c r="L28" s="366">
        <f>H28</f>
        <v>0</v>
      </c>
      <c r="M28" s="1073"/>
      <c r="N28" s="32"/>
      <c r="O28" s="550"/>
      <c r="P28" s="1041"/>
      <c r="Q28" s="61"/>
      <c r="R28" s="61"/>
      <c r="S28" s="61"/>
      <c r="T28" s="61"/>
      <c r="U28" s="61"/>
      <c r="V28" s="61"/>
    </row>
    <row r="29" spans="2:22" ht="14.5" x14ac:dyDescent="0.35">
      <c r="B29" s="502">
        <f>B28+1</f>
        <v>14</v>
      </c>
      <c r="C29" s="503" t="s">
        <v>886</v>
      </c>
      <c r="D29" s="121"/>
      <c r="E29" s="121"/>
      <c r="F29" s="121"/>
      <c r="G29" s="121"/>
      <c r="H29" s="121"/>
      <c r="I29" s="23"/>
      <c r="J29" s="23"/>
      <c r="K29" s="23"/>
      <c r="L29" s="419">
        <f>SUM(L27:L28)</f>
        <v>11.762290548199999</v>
      </c>
      <c r="M29" s="1074"/>
      <c r="N29" s="32"/>
      <c r="O29" s="550"/>
      <c r="P29" s="1039"/>
      <c r="Q29" s="61"/>
      <c r="R29" s="61"/>
      <c r="S29" s="61"/>
      <c r="T29" s="61"/>
      <c r="U29" s="61"/>
      <c r="V29" s="61"/>
    </row>
    <row r="30" spans="2:22" ht="14.5" x14ac:dyDescent="0.35">
      <c r="B30" s="120" t="s">
        <v>184</v>
      </c>
      <c r="C30" s="106" t="s">
        <v>316</v>
      </c>
      <c r="D30" s="508"/>
      <c r="E30" s="508"/>
      <c r="F30" s="508"/>
      <c r="G30" s="26"/>
      <c r="H30" s="508"/>
      <c r="I30" s="26"/>
      <c r="J30" s="26"/>
      <c r="K30" s="26"/>
      <c r="L30" s="419">
        <f>L24-L29</f>
        <v>-2.3853322465567075</v>
      </c>
      <c r="M30" s="1074"/>
      <c r="N30" s="32"/>
      <c r="O30" s="550"/>
      <c r="P30" s="1039"/>
      <c r="Q30" s="61"/>
      <c r="R30" s="61"/>
      <c r="S30" s="61"/>
      <c r="T30" s="61"/>
      <c r="U30" s="61"/>
      <c r="V30" s="61"/>
    </row>
    <row r="31" spans="2:22" ht="14.5" x14ac:dyDescent="0.35">
      <c r="B31" s="288" t="s">
        <v>648</v>
      </c>
      <c r="C31" s="282"/>
      <c r="D31" s="262"/>
      <c r="E31" s="262"/>
      <c r="F31" s="262"/>
      <c r="G31" s="262"/>
      <c r="H31" s="262"/>
      <c r="I31" s="262"/>
      <c r="J31" s="262"/>
      <c r="K31" s="262"/>
      <c r="L31" s="257"/>
      <c r="M31" s="1073"/>
      <c r="N31" s="32"/>
      <c r="O31" s="550"/>
      <c r="P31" s="1039"/>
      <c r="Q31" s="61"/>
      <c r="R31" s="61"/>
      <c r="S31" s="61"/>
      <c r="T31" s="61"/>
      <c r="U31" s="61"/>
      <c r="V31" s="61"/>
    </row>
    <row r="32" spans="2:22" ht="14.5" x14ac:dyDescent="0.35">
      <c r="B32" s="288"/>
      <c r="C32" s="282"/>
      <c r="D32" s="262"/>
      <c r="E32" s="262"/>
      <c r="F32" s="262"/>
      <c r="G32" s="262"/>
      <c r="H32" s="262"/>
      <c r="I32" s="262"/>
      <c r="J32" s="262"/>
      <c r="K32" s="262"/>
      <c r="L32" s="257"/>
      <c r="M32" s="1073"/>
      <c r="N32" s="32"/>
      <c r="O32" s="550"/>
      <c r="P32" s="1039"/>
      <c r="Q32" s="61"/>
      <c r="R32" s="61"/>
      <c r="S32" s="61"/>
      <c r="T32" s="61"/>
      <c r="U32" s="61"/>
      <c r="V32" s="61"/>
    </row>
    <row r="33" spans="2:22" ht="14.5" x14ac:dyDescent="0.35">
      <c r="B33" s="82" t="s">
        <v>518</v>
      </c>
      <c r="O33" s="550"/>
      <c r="P33" s="1026"/>
      <c r="Q33" s="61"/>
      <c r="R33" s="61"/>
      <c r="S33" s="61"/>
      <c r="T33" s="61"/>
      <c r="U33" s="61"/>
      <c r="V33" s="61"/>
    </row>
    <row r="34" spans="2:22" ht="14.5" x14ac:dyDescent="0.35">
      <c r="K34" s="21"/>
      <c r="L34" s="21" t="s">
        <v>10</v>
      </c>
      <c r="O34" s="550"/>
      <c r="P34" s="1026"/>
      <c r="Q34" s="61"/>
      <c r="R34" s="61"/>
      <c r="S34" s="61"/>
      <c r="T34" s="61"/>
      <c r="U34" s="61"/>
      <c r="V34" s="61"/>
    </row>
    <row r="35" spans="2:22" ht="42" x14ac:dyDescent="0.35">
      <c r="B35" s="217" t="s">
        <v>343</v>
      </c>
      <c r="C35" s="218" t="s">
        <v>37</v>
      </c>
      <c r="D35" s="332" t="s">
        <v>25</v>
      </c>
      <c r="E35" s="332" t="s">
        <v>7</v>
      </c>
      <c r="F35" s="332" t="s">
        <v>304</v>
      </c>
      <c r="G35" s="433" t="s">
        <v>841</v>
      </c>
      <c r="H35" s="433" t="s">
        <v>842</v>
      </c>
      <c r="I35" s="332" t="s">
        <v>413</v>
      </c>
      <c r="J35" s="332" t="s">
        <v>305</v>
      </c>
      <c r="K35" s="332" t="s">
        <v>306</v>
      </c>
      <c r="L35" s="332" t="s">
        <v>500</v>
      </c>
      <c r="O35" s="550"/>
      <c r="P35" s="1026"/>
      <c r="Q35" s="61"/>
      <c r="R35" s="61"/>
      <c r="S35" s="61"/>
      <c r="T35" s="61"/>
      <c r="U35" s="61"/>
      <c r="V35" s="61"/>
    </row>
    <row r="36" spans="2:22" ht="14.5" x14ac:dyDescent="0.35">
      <c r="B36" s="23"/>
      <c r="C36" s="23"/>
      <c r="D36" s="23" t="s">
        <v>355</v>
      </c>
      <c r="E36" s="23" t="s">
        <v>356</v>
      </c>
      <c r="F36" s="23" t="s">
        <v>807</v>
      </c>
      <c r="G36" s="23" t="s">
        <v>808</v>
      </c>
      <c r="H36" s="23"/>
      <c r="I36" s="23"/>
      <c r="J36" s="23"/>
      <c r="K36" s="23"/>
      <c r="L36" s="23"/>
      <c r="O36" s="550"/>
      <c r="P36" s="1026"/>
      <c r="Q36" s="61"/>
      <c r="R36" s="61"/>
      <c r="S36" s="61"/>
      <c r="T36" s="61"/>
      <c r="U36" s="61"/>
      <c r="V36" s="61"/>
    </row>
    <row r="37" spans="2:22" s="22" customFormat="1" ht="14.5" x14ac:dyDescent="0.35">
      <c r="B37" s="101">
        <v>1</v>
      </c>
      <c r="C37" s="121" t="s">
        <v>83</v>
      </c>
      <c r="D37" s="505">
        <f>'F1'!J11</f>
        <v>0</v>
      </c>
      <c r="E37" s="505">
        <f>'F1'!K11</f>
        <v>0</v>
      </c>
      <c r="F37" s="505">
        <f>E37-D37</f>
        <v>0</v>
      </c>
      <c r="G37" s="505">
        <f>E37-D37</f>
        <v>0</v>
      </c>
      <c r="H37" s="482">
        <f>IF(G37&lt;0,2/3,1/3)*G37</f>
        <v>0</v>
      </c>
      <c r="I37" s="280"/>
      <c r="J37" s="280"/>
      <c r="K37" s="280"/>
      <c r="L37" s="482">
        <f>D37+H37</f>
        <v>0</v>
      </c>
      <c r="M37" s="1071"/>
      <c r="O37" s="550"/>
      <c r="P37" s="1026"/>
      <c r="Q37" s="1043"/>
      <c r="R37" s="1043"/>
      <c r="S37" s="1043"/>
      <c r="T37" s="1043"/>
      <c r="U37" s="1043"/>
      <c r="V37" s="1043"/>
    </row>
    <row r="38" spans="2:22" ht="14.5" x14ac:dyDescent="0.35">
      <c r="B38" s="101">
        <v>2</v>
      </c>
      <c r="C38" s="121" t="s">
        <v>882</v>
      </c>
      <c r="D38" s="482">
        <f>'F3'!J17-D39</f>
        <v>6.9305682765861345</v>
      </c>
      <c r="E38" s="482">
        <f>'F3'!K17-E39</f>
        <v>8.8259089672787887</v>
      </c>
      <c r="F38" s="482">
        <f>E38-D38</f>
        <v>1.8953406906926542</v>
      </c>
      <c r="G38" s="482">
        <f t="shared" ref="G38:G45" si="3">E38-D38</f>
        <v>1.8953406906926542</v>
      </c>
      <c r="H38" s="482">
        <f>IF(G38&lt;0,2/3,1/3)*G38</f>
        <v>0.6317802302308847</v>
      </c>
      <c r="I38" s="121"/>
      <c r="J38" s="121"/>
      <c r="K38" s="121"/>
      <c r="L38" s="482">
        <f>D38+H38</f>
        <v>7.5623485068170195</v>
      </c>
      <c r="M38" s="1072"/>
      <c r="O38" s="550"/>
      <c r="P38" s="1026"/>
      <c r="Q38" s="61"/>
      <c r="R38" s="61"/>
      <c r="S38" s="61"/>
      <c r="T38" s="61"/>
      <c r="U38" s="61"/>
      <c r="V38" s="61"/>
    </row>
    <row r="39" spans="2:22" ht="14.5" x14ac:dyDescent="0.35">
      <c r="B39" s="101"/>
      <c r="C39" s="121" t="s">
        <v>883</v>
      </c>
      <c r="D39" s="482">
        <f>'F3'!$J$14</f>
        <v>0.88596477745246616</v>
      </c>
      <c r="E39" s="482">
        <f>'F3'!$K$14</f>
        <v>0.88596477745246616</v>
      </c>
      <c r="F39" s="482"/>
      <c r="G39" s="482"/>
      <c r="H39" s="482"/>
      <c r="I39" s="121"/>
      <c r="J39" s="121"/>
      <c r="K39" s="121"/>
      <c r="L39" s="482">
        <f>D39+H39</f>
        <v>0.88596477745246616</v>
      </c>
      <c r="M39" s="1072"/>
      <c r="O39" s="550"/>
      <c r="P39" s="1026"/>
      <c r="Q39" s="61"/>
      <c r="R39" s="61"/>
      <c r="S39" s="61"/>
      <c r="T39" s="61"/>
      <c r="U39" s="61"/>
      <c r="V39" s="61"/>
    </row>
    <row r="40" spans="2:22" ht="14.5" x14ac:dyDescent="0.35">
      <c r="B40" s="101"/>
      <c r="C40" s="121" t="s">
        <v>884</v>
      </c>
      <c r="D40" s="482">
        <f>E40</f>
        <v>0</v>
      </c>
      <c r="E40" s="482">
        <f>'F3.1'!G25</f>
        <v>0</v>
      </c>
      <c r="F40" s="482"/>
      <c r="G40" s="482"/>
      <c r="H40" s="482"/>
      <c r="I40" s="121"/>
      <c r="J40" s="121"/>
      <c r="K40" s="121"/>
      <c r="L40" s="482">
        <f>E40</f>
        <v>0</v>
      </c>
      <c r="M40" s="1072"/>
      <c r="O40" s="550"/>
      <c r="P40" s="1026"/>
      <c r="Q40" s="61"/>
      <c r="R40" s="61"/>
      <c r="S40" s="61"/>
      <c r="T40" s="61"/>
      <c r="U40" s="61"/>
      <c r="V40" s="61"/>
    </row>
    <row r="41" spans="2:22" ht="14.5" x14ac:dyDescent="0.25">
      <c r="B41" s="101">
        <v>3</v>
      </c>
      <c r="C41" s="122" t="s">
        <v>888</v>
      </c>
      <c r="D41" s="505">
        <f>'F1'!J17+'F1'!J18</f>
        <v>8.6776245608771507E-2</v>
      </c>
      <c r="E41" s="482">
        <f>'F1'!K17+'F1'!K18</f>
        <v>8.6776245608771507E-2</v>
      </c>
      <c r="F41" s="482">
        <f t="shared" ref="F41:F45" si="4">E41-D41</f>
        <v>0</v>
      </c>
      <c r="G41" s="482">
        <f t="shared" si="3"/>
        <v>0</v>
      </c>
      <c r="H41" s="482"/>
      <c r="I41" s="121"/>
      <c r="J41" s="121"/>
      <c r="K41" s="121"/>
      <c r="L41" s="482">
        <f>E41</f>
        <v>8.6776245608771507E-2</v>
      </c>
      <c r="M41" s="1072"/>
      <c r="O41" s="1034"/>
      <c r="P41" s="1044"/>
      <c r="Q41" s="61"/>
      <c r="R41" s="61"/>
      <c r="S41" s="61"/>
      <c r="T41" s="61"/>
      <c r="U41" s="61"/>
      <c r="V41" s="61"/>
    </row>
    <row r="42" spans="2:22" ht="14.5" x14ac:dyDescent="0.25">
      <c r="B42" s="101">
        <v>4</v>
      </c>
      <c r="C42" s="121" t="s">
        <v>85</v>
      </c>
      <c r="D42" s="505">
        <f>'F1'!J19+'F1'!J20</f>
        <v>5.904579985062413E-2</v>
      </c>
      <c r="E42" s="482">
        <f>'F1'!K19+'F1'!K20</f>
        <v>5.904579985062413E-2</v>
      </c>
      <c r="F42" s="482">
        <f t="shared" si="4"/>
        <v>0</v>
      </c>
      <c r="G42" s="482">
        <f t="shared" si="3"/>
        <v>0</v>
      </c>
      <c r="H42" s="482"/>
      <c r="I42" s="121"/>
      <c r="J42" s="121"/>
      <c r="K42" s="121"/>
      <c r="L42" s="482">
        <f>E42</f>
        <v>5.904579985062413E-2</v>
      </c>
      <c r="M42" s="1072"/>
      <c r="O42" s="1034"/>
      <c r="P42" s="1026"/>
      <c r="Q42" s="61"/>
      <c r="R42" s="61"/>
      <c r="S42" s="61"/>
      <c r="T42" s="61"/>
      <c r="U42" s="61"/>
      <c r="V42" s="61"/>
    </row>
    <row r="43" spans="2:22" x14ac:dyDescent="0.25">
      <c r="B43" s="101">
        <v>5</v>
      </c>
      <c r="C43" s="122" t="s">
        <v>86</v>
      </c>
      <c r="D43" s="505">
        <f>'F1'!J21</f>
        <v>0.18237840017954343</v>
      </c>
      <c r="E43" s="482">
        <f>'F1'!K21</f>
        <v>0.39060469740979764</v>
      </c>
      <c r="F43" s="482">
        <f t="shared" si="4"/>
        <v>0.20822629723025421</v>
      </c>
      <c r="G43" s="482">
        <f t="shared" si="3"/>
        <v>0.20822629723025421</v>
      </c>
      <c r="H43" s="482">
        <f>IF(G43&lt;0,2/3,1/3)*G43</f>
        <v>6.940876574341806E-2</v>
      </c>
      <c r="I43" s="121"/>
      <c r="J43" s="121"/>
      <c r="K43" s="121"/>
      <c r="L43" s="482">
        <f>D43+H43</f>
        <v>0.25178716592296146</v>
      </c>
      <c r="M43" s="1072"/>
      <c r="O43" s="1026"/>
      <c r="P43" s="1026"/>
      <c r="Q43" s="61"/>
      <c r="R43" s="61"/>
      <c r="S43" s="61"/>
      <c r="T43" s="61"/>
      <c r="U43" s="61"/>
      <c r="V43" s="61"/>
    </row>
    <row r="44" spans="2:22" ht="14.5" x14ac:dyDescent="0.25">
      <c r="B44" s="101">
        <v>6</v>
      </c>
      <c r="C44" s="104" t="s">
        <v>87</v>
      </c>
      <c r="D44" s="505">
        <f>'F1'!J23</f>
        <v>1.526E-4</v>
      </c>
      <c r="E44" s="482">
        <f>'F1'!K23</f>
        <v>1.526E-4</v>
      </c>
      <c r="F44" s="482">
        <f t="shared" si="4"/>
        <v>0</v>
      </c>
      <c r="G44" s="482">
        <f t="shared" si="3"/>
        <v>0</v>
      </c>
      <c r="H44" s="482"/>
      <c r="I44" s="23"/>
      <c r="J44" s="23"/>
      <c r="K44" s="23"/>
      <c r="L44" s="482">
        <f>E44</f>
        <v>1.526E-4</v>
      </c>
      <c r="O44" s="1045"/>
      <c r="P44" s="1026"/>
      <c r="Q44" s="61"/>
      <c r="R44" s="61"/>
      <c r="S44" s="61"/>
      <c r="T44" s="61"/>
      <c r="U44" s="61"/>
      <c r="V44" s="61"/>
    </row>
    <row r="45" spans="2:22" ht="14.5" x14ac:dyDescent="0.25">
      <c r="B45" s="101">
        <v>7</v>
      </c>
      <c r="C45" s="23" t="s">
        <v>88</v>
      </c>
      <c r="D45" s="505">
        <f>'F1'!J24</f>
        <v>0</v>
      </c>
      <c r="E45" s="482">
        <f>'F1'!K24</f>
        <v>0</v>
      </c>
      <c r="F45" s="482">
        <f t="shared" si="4"/>
        <v>0</v>
      </c>
      <c r="G45" s="482">
        <f t="shared" si="3"/>
        <v>0</v>
      </c>
      <c r="H45" s="482"/>
      <c r="I45" s="23"/>
      <c r="J45" s="23"/>
      <c r="K45" s="23"/>
      <c r="L45" s="482">
        <f>E45</f>
        <v>0</v>
      </c>
      <c r="O45" s="1034"/>
      <c r="P45" s="1026"/>
      <c r="Q45" s="61"/>
      <c r="R45" s="61"/>
      <c r="S45" s="61"/>
      <c r="T45" s="61"/>
      <c r="U45" s="61"/>
      <c r="V45" s="61"/>
    </row>
    <row r="46" spans="2:22" x14ac:dyDescent="0.25">
      <c r="B46" s="101">
        <v>8</v>
      </c>
      <c r="C46" s="121" t="s">
        <v>988</v>
      </c>
      <c r="D46" s="482"/>
      <c r="E46" s="482">
        <f>'F1'!$K$14</f>
        <v>5.4628595200000005E-2</v>
      </c>
      <c r="F46" s="482"/>
      <c r="G46" s="482"/>
      <c r="H46" s="482"/>
      <c r="I46" s="23"/>
      <c r="J46" s="23"/>
      <c r="K46" s="23"/>
      <c r="L46" s="482">
        <f>E46</f>
        <v>5.4628595200000005E-2</v>
      </c>
      <c r="O46" s="1040"/>
      <c r="P46" s="1026"/>
      <c r="Q46" s="61"/>
      <c r="R46" s="61"/>
      <c r="S46" s="61"/>
      <c r="T46" s="61"/>
      <c r="U46" s="61"/>
      <c r="V46" s="61"/>
    </row>
    <row r="47" spans="2:22" x14ac:dyDescent="0.25">
      <c r="B47" s="101">
        <f>B46+1</f>
        <v>9</v>
      </c>
      <c r="C47" s="23" t="s">
        <v>1406</v>
      </c>
      <c r="D47" s="23"/>
      <c r="E47" s="355">
        <f>'F1'!$K$25</f>
        <v>0.3228970552058672</v>
      </c>
      <c r="F47" s="23"/>
      <c r="G47" s="23"/>
      <c r="H47" s="23"/>
      <c r="I47" s="23"/>
      <c r="J47" s="23"/>
      <c r="K47" s="23"/>
      <c r="L47" s="482">
        <f>E47</f>
        <v>0.3228970552058672</v>
      </c>
      <c r="O47" s="1040"/>
      <c r="P47" s="1026"/>
      <c r="Q47" s="61"/>
      <c r="R47" s="61"/>
      <c r="S47" s="61"/>
      <c r="T47" s="61"/>
      <c r="U47" s="61"/>
      <c r="V47" s="61"/>
    </row>
    <row r="48" spans="2:22" s="22" customFormat="1" x14ac:dyDescent="0.25">
      <c r="B48" s="101">
        <f t="shared" ref="B48:B50" si="5">B47+1</f>
        <v>10</v>
      </c>
      <c r="C48" s="26" t="s">
        <v>89</v>
      </c>
      <c r="D48" s="482">
        <f>SUM(D37:D47)</f>
        <v>8.1448860996775387</v>
      </c>
      <c r="E48" s="482">
        <f t="shared" ref="E48" si="6">SUM(E37:E47)</f>
        <v>10.625978738006316</v>
      </c>
      <c r="F48" s="482">
        <f>SUM(F37:F47)</f>
        <v>2.1035669879229086</v>
      </c>
      <c r="G48" s="482">
        <f>E48-D48</f>
        <v>2.4810926383287768</v>
      </c>
      <c r="H48" s="482"/>
      <c r="I48" s="23"/>
      <c r="J48" s="23"/>
      <c r="K48" s="23"/>
      <c r="L48" s="505">
        <f>SUM(L37:L47)</f>
        <v>9.2236007460577092</v>
      </c>
      <c r="M48" s="374"/>
      <c r="O48" s="1040"/>
      <c r="P48" s="1026"/>
      <c r="Q48" s="1043"/>
      <c r="R48" s="1043"/>
      <c r="S48" s="1043"/>
      <c r="T48" s="1043"/>
      <c r="U48" s="1043"/>
      <c r="V48" s="1043"/>
    </row>
    <row r="49" spans="2:22" ht="14.5" x14ac:dyDescent="0.35">
      <c r="B49" s="101">
        <f t="shared" si="5"/>
        <v>11</v>
      </c>
      <c r="C49" s="23" t="s">
        <v>90</v>
      </c>
      <c r="D49" s="505">
        <f>'F1'!J27+'F1'!J28</f>
        <v>7.4907010540487859E-2</v>
      </c>
      <c r="E49" s="505">
        <f>'F1'!K27+'F1'!K28</f>
        <v>7.4907010540487859E-2</v>
      </c>
      <c r="F49" s="505">
        <f>E49-D49</f>
        <v>0</v>
      </c>
      <c r="G49" s="505">
        <f>E49-D49</f>
        <v>0</v>
      </c>
      <c r="H49" s="505"/>
      <c r="I49" s="26"/>
      <c r="J49" s="26"/>
      <c r="K49" s="26"/>
      <c r="L49" s="482">
        <f>E49</f>
        <v>7.4907010540487859E-2</v>
      </c>
      <c r="M49" s="1073"/>
      <c r="O49" s="550"/>
      <c r="P49" s="1026"/>
      <c r="Q49" s="61"/>
      <c r="R49" s="61"/>
      <c r="S49" s="61"/>
      <c r="T49" s="61"/>
      <c r="U49" s="61"/>
      <c r="V49" s="61"/>
    </row>
    <row r="50" spans="2:22" s="22" customFormat="1" x14ac:dyDescent="0.25">
      <c r="B50" s="101">
        <f t="shared" si="5"/>
        <v>12</v>
      </c>
      <c r="C50" s="23" t="s">
        <v>91</v>
      </c>
      <c r="D50" s="505">
        <f>'F1'!J29</f>
        <v>2.8449571060000003</v>
      </c>
      <c r="E50" s="505">
        <f>'F1'!K29</f>
        <v>2.8449571060000003</v>
      </c>
      <c r="F50" s="482">
        <f>E50-D50</f>
        <v>0</v>
      </c>
      <c r="G50" s="482">
        <f>E50-D50</f>
        <v>0</v>
      </c>
      <c r="H50" s="482"/>
      <c r="I50" s="23"/>
      <c r="J50" s="23"/>
      <c r="K50" s="23"/>
      <c r="L50" s="482">
        <f>E50</f>
        <v>2.8449571060000003</v>
      </c>
      <c r="M50" s="374"/>
      <c r="O50" s="1040"/>
      <c r="P50" s="1026"/>
      <c r="Q50" s="1043"/>
      <c r="R50" s="1043"/>
      <c r="S50" s="1043"/>
      <c r="T50" s="1043"/>
      <c r="U50" s="1043"/>
      <c r="V50" s="1043"/>
    </row>
    <row r="51" spans="2:22" s="22" customFormat="1" x14ac:dyDescent="0.25">
      <c r="B51" s="102" t="s">
        <v>170</v>
      </c>
      <c r="C51" s="26" t="s">
        <v>92</v>
      </c>
      <c r="D51" s="505">
        <f>D48+D49-D50</f>
        <v>5.3748360042180252</v>
      </c>
      <c r="E51" s="505">
        <f>E48+E49-E50</f>
        <v>7.855928642546802</v>
      </c>
      <c r="F51" s="505">
        <f>F48+F49-F50</f>
        <v>2.1035669879229086</v>
      </c>
      <c r="G51" s="505">
        <f>E51-D51</f>
        <v>2.4810926383287768</v>
      </c>
      <c r="H51" s="505"/>
      <c r="I51" s="26"/>
      <c r="J51" s="26"/>
      <c r="K51" s="26"/>
      <c r="L51" s="505">
        <f>L48+L49-L50</f>
        <v>6.4535506505981957</v>
      </c>
      <c r="M51" s="1074"/>
      <c r="O51" s="1040"/>
      <c r="P51" s="1026"/>
      <c r="Q51" s="1043"/>
      <c r="R51" s="1043"/>
      <c r="S51" s="1043"/>
      <c r="T51" s="1043"/>
      <c r="U51" s="1043"/>
      <c r="V51" s="1043"/>
    </row>
    <row r="52" spans="2:22" s="22" customFormat="1" x14ac:dyDescent="0.25">
      <c r="B52" s="120"/>
      <c r="C52" s="106"/>
      <c r="D52" s="505"/>
      <c r="E52" s="505"/>
      <c r="F52" s="505"/>
      <c r="G52" s="505"/>
      <c r="H52" s="505"/>
      <c r="I52" s="26"/>
      <c r="J52" s="26"/>
      <c r="K52" s="26"/>
      <c r="L52" s="482"/>
      <c r="M52" s="1073"/>
      <c r="O52" s="1040"/>
      <c r="P52" s="1026"/>
      <c r="Q52" s="1043"/>
      <c r="R52" s="1043"/>
      <c r="S52" s="1043"/>
      <c r="T52" s="1043"/>
      <c r="U52" s="1043"/>
      <c r="V52" s="1043"/>
    </row>
    <row r="53" spans="2:22" x14ac:dyDescent="0.25">
      <c r="B53" s="120" t="s">
        <v>183</v>
      </c>
      <c r="C53" s="106" t="s">
        <v>307</v>
      </c>
      <c r="D53" s="505"/>
      <c r="E53" s="505"/>
      <c r="F53" s="505"/>
      <c r="G53" s="505"/>
      <c r="H53" s="505"/>
      <c r="I53" s="26"/>
      <c r="J53" s="26"/>
      <c r="K53" s="26"/>
      <c r="L53" s="482"/>
      <c r="M53" s="1073"/>
      <c r="O53" s="1040"/>
      <c r="P53" s="1026"/>
      <c r="Q53" s="61"/>
      <c r="R53" s="61"/>
      <c r="S53" s="61"/>
      <c r="T53" s="61"/>
      <c r="U53" s="61"/>
      <c r="V53" s="61"/>
    </row>
    <row r="54" spans="2:22" x14ac:dyDescent="0.25">
      <c r="B54" s="105">
        <f>B50+1</f>
        <v>13</v>
      </c>
      <c r="C54" s="104" t="s">
        <v>308</v>
      </c>
      <c r="D54" s="482"/>
      <c r="E54" s="482">
        <f>'F9'!N21</f>
        <v>6.8264199339000005</v>
      </c>
      <c r="F54" s="482">
        <f>E54-D54</f>
        <v>6.8264199339000005</v>
      </c>
      <c r="G54" s="482"/>
      <c r="H54" s="482"/>
      <c r="I54" s="23"/>
      <c r="J54" s="23"/>
      <c r="K54" s="23"/>
      <c r="L54" s="482">
        <f>E54</f>
        <v>6.8264199339000005</v>
      </c>
      <c r="M54" s="1073"/>
      <c r="O54" s="1040"/>
      <c r="P54" s="1026"/>
      <c r="Q54" s="61"/>
      <c r="R54" s="61"/>
      <c r="S54" s="61"/>
      <c r="T54" s="61"/>
      <c r="U54" s="61"/>
      <c r="V54" s="61"/>
    </row>
    <row r="55" spans="2:22" ht="14.5" x14ac:dyDescent="0.35">
      <c r="B55" s="502">
        <f>B54+1</f>
        <v>14</v>
      </c>
      <c r="C55" s="122" t="s">
        <v>885</v>
      </c>
      <c r="D55" s="482"/>
      <c r="E55" s="482"/>
      <c r="F55" s="482"/>
      <c r="G55" s="507">
        <f>$U$11</f>
        <v>0</v>
      </c>
      <c r="H55" s="506">
        <f>IF(G55&lt;0,2/3,1/3)*G55</f>
        <v>0</v>
      </c>
      <c r="I55" s="23"/>
      <c r="J55" s="23"/>
      <c r="K55" s="23"/>
      <c r="L55" s="482">
        <f>H55</f>
        <v>0</v>
      </c>
      <c r="M55" s="1073"/>
      <c r="O55" s="550"/>
      <c r="P55" s="1026"/>
      <c r="Q55" s="61"/>
      <c r="R55" s="61"/>
      <c r="S55" s="61"/>
      <c r="T55" s="61"/>
      <c r="U55" s="61"/>
      <c r="V55" s="61"/>
    </row>
    <row r="56" spans="2:22" s="22" customFormat="1" ht="14.5" x14ac:dyDescent="0.35">
      <c r="B56" s="502">
        <f>B55+1</f>
        <v>15</v>
      </c>
      <c r="C56" s="503" t="s">
        <v>886</v>
      </c>
      <c r="D56" s="482"/>
      <c r="E56" s="482"/>
      <c r="F56" s="482"/>
      <c r="G56" s="482"/>
      <c r="H56" s="482"/>
      <c r="I56" s="23"/>
      <c r="J56" s="23"/>
      <c r="K56" s="23"/>
      <c r="L56" s="505">
        <f>SUM(L54:L55)</f>
        <v>6.8264199339000005</v>
      </c>
      <c r="M56" s="1074"/>
      <c r="O56" s="550"/>
      <c r="P56" s="1026"/>
      <c r="Q56" s="1043"/>
      <c r="R56" s="1043"/>
      <c r="S56" s="1043"/>
      <c r="T56" s="1043"/>
      <c r="U56" s="1043"/>
      <c r="V56" s="1043"/>
    </row>
    <row r="57" spans="2:22" s="22" customFormat="1" x14ac:dyDescent="0.25">
      <c r="B57" s="120" t="s">
        <v>184</v>
      </c>
      <c r="C57" s="106" t="s">
        <v>316</v>
      </c>
      <c r="D57" s="504"/>
      <c r="E57" s="504"/>
      <c r="F57" s="504"/>
      <c r="G57" s="504"/>
      <c r="H57" s="504"/>
      <c r="I57" s="26"/>
      <c r="J57" s="26"/>
      <c r="K57" s="26"/>
      <c r="L57" s="419">
        <f>L51-L56</f>
        <v>-0.3728692833018048</v>
      </c>
      <c r="M57" s="1074"/>
      <c r="O57" s="1040"/>
      <c r="P57" s="1042"/>
      <c r="Q57" s="1043"/>
      <c r="R57" s="1043"/>
      <c r="S57" s="1043"/>
      <c r="T57" s="1043"/>
      <c r="U57" s="1043"/>
      <c r="V57" s="1043"/>
    </row>
    <row r="58" spans="2:22" s="22" customFormat="1" x14ac:dyDescent="0.25">
      <c r="B58" s="123" t="s">
        <v>648</v>
      </c>
      <c r="C58" s="13"/>
      <c r="D58" s="83"/>
      <c r="E58" s="83"/>
      <c r="F58" s="83"/>
      <c r="G58" s="83"/>
      <c r="H58" s="83"/>
      <c r="I58" s="83"/>
      <c r="J58" s="83"/>
      <c r="K58" s="83"/>
      <c r="L58" s="13"/>
      <c r="M58" s="1073"/>
      <c r="O58" s="551"/>
      <c r="P58" s="553"/>
    </row>
    <row r="59" spans="2:22" s="22" customFormat="1" x14ac:dyDescent="0.25">
      <c r="B59" s="13"/>
      <c r="C59" s="13"/>
      <c r="D59" s="13"/>
      <c r="E59" s="13"/>
      <c r="F59" s="13"/>
      <c r="G59" s="13"/>
      <c r="H59" s="13"/>
      <c r="I59" s="13"/>
      <c r="J59" s="13"/>
      <c r="K59" s="13"/>
      <c r="L59" s="13"/>
      <c r="M59" s="374"/>
      <c r="O59"/>
      <c r="P59" s="552"/>
    </row>
    <row r="60" spans="2:22" ht="14.5" x14ac:dyDescent="0.35">
      <c r="O60" s="550"/>
      <c r="P60" s="552"/>
    </row>
    <row r="61" spans="2:22" ht="14.5" x14ac:dyDescent="0.25">
      <c r="O61" s="1034"/>
      <c r="P61" s="1044"/>
    </row>
    <row r="62" spans="2:22" ht="14.5" x14ac:dyDescent="0.25">
      <c r="O62" s="1034"/>
      <c r="P62" s="1026"/>
    </row>
    <row r="63" spans="2:22" ht="14.5" x14ac:dyDescent="0.25">
      <c r="O63" s="1034"/>
      <c r="P63" s="1026"/>
    </row>
    <row r="64" spans="2:22" s="22" customFormat="1" ht="14.5" x14ac:dyDescent="0.25">
      <c r="B64" s="13"/>
      <c r="C64" s="13"/>
      <c r="D64" s="13"/>
      <c r="E64" s="13"/>
      <c r="F64" s="13"/>
      <c r="G64" s="13"/>
      <c r="H64" s="13"/>
      <c r="I64" s="13"/>
      <c r="J64" s="13"/>
      <c r="K64" s="13"/>
      <c r="L64" s="13"/>
      <c r="M64" s="374"/>
      <c r="O64" s="1034"/>
      <c r="P64" s="1026"/>
    </row>
    <row r="65" spans="2:16" ht="14.5" x14ac:dyDescent="0.25">
      <c r="O65" s="1034"/>
      <c r="P65" s="1026"/>
    </row>
    <row r="66" spans="2:16" x14ac:dyDescent="0.25">
      <c r="O66" s="1040"/>
      <c r="P66" s="1026"/>
    </row>
    <row r="67" spans="2:16" x14ac:dyDescent="0.25">
      <c r="O67" s="1040"/>
      <c r="P67" s="1026"/>
    </row>
    <row r="68" spans="2:16" x14ac:dyDescent="0.25">
      <c r="O68" s="1040"/>
      <c r="P68" s="1026"/>
    </row>
    <row r="69" spans="2:16" ht="14.5" x14ac:dyDescent="0.35">
      <c r="O69" s="550"/>
      <c r="P69" s="1026"/>
    </row>
    <row r="70" spans="2:16" x14ac:dyDescent="0.25">
      <c r="O70" s="1040"/>
      <c r="P70" s="1026"/>
    </row>
    <row r="71" spans="2:16" x14ac:dyDescent="0.25">
      <c r="O71" s="1040"/>
      <c r="P71" s="1026"/>
    </row>
    <row r="72" spans="2:16" x14ac:dyDescent="0.25">
      <c r="O72" s="1040"/>
      <c r="P72" s="1026"/>
    </row>
    <row r="73" spans="2:16" x14ac:dyDescent="0.25">
      <c r="O73" s="1040"/>
      <c r="P73" s="1026"/>
    </row>
    <row r="74" spans="2:16" x14ac:dyDescent="0.25">
      <c r="O74" s="1040"/>
      <c r="P74" s="1026"/>
    </row>
    <row r="75" spans="2:16" s="22" customFormat="1" ht="14.5" x14ac:dyDescent="0.35">
      <c r="B75" s="13"/>
      <c r="C75" s="13"/>
      <c r="D75" s="13"/>
      <c r="E75" s="13"/>
      <c r="F75" s="13"/>
      <c r="G75" s="13"/>
      <c r="H75" s="13"/>
      <c r="I75" s="13"/>
      <c r="J75" s="13"/>
      <c r="K75" s="13"/>
      <c r="L75" s="13"/>
      <c r="M75" s="374"/>
      <c r="O75" s="550"/>
      <c r="P75" s="1046"/>
    </row>
    <row r="76" spans="2:16" ht="14.5" x14ac:dyDescent="0.35">
      <c r="O76" s="550"/>
      <c r="P76" s="1026"/>
    </row>
    <row r="77" spans="2:16" s="22" customFormat="1" x14ac:dyDescent="0.25">
      <c r="B77" s="13"/>
      <c r="C77" s="13"/>
      <c r="D77" s="13"/>
      <c r="E77" s="13"/>
      <c r="F77" s="13"/>
      <c r="G77" s="13"/>
      <c r="H77" s="13"/>
      <c r="I77" s="13"/>
      <c r="J77" s="13"/>
      <c r="K77" s="13"/>
      <c r="L77" s="13"/>
      <c r="M77" s="374"/>
      <c r="O77" s="13"/>
      <c r="P77" s="13"/>
    </row>
    <row r="78" spans="2:16" s="22" customFormat="1" x14ac:dyDescent="0.25">
      <c r="B78" s="13"/>
      <c r="C78" s="13"/>
      <c r="D78" s="13"/>
      <c r="E78" s="13"/>
      <c r="F78" s="13"/>
      <c r="G78" s="13"/>
      <c r="H78" s="13"/>
      <c r="I78" s="13"/>
      <c r="J78" s="13"/>
      <c r="K78" s="13"/>
      <c r="L78" s="13"/>
      <c r="M78" s="374"/>
    </row>
    <row r="79" spans="2:16" s="22" customFormat="1" x14ac:dyDescent="0.25">
      <c r="B79" s="13"/>
      <c r="C79" s="13"/>
      <c r="D79" s="13"/>
      <c r="E79" s="13"/>
      <c r="F79" s="13"/>
      <c r="G79" s="13"/>
      <c r="H79" s="13"/>
      <c r="I79" s="13"/>
      <c r="J79" s="13"/>
      <c r="K79" s="13"/>
      <c r="L79" s="13"/>
      <c r="M79" s="374"/>
    </row>
    <row r="80" spans="2:16" x14ac:dyDescent="0.25">
      <c r="O80" s="22"/>
      <c r="P80" s="22"/>
    </row>
    <row r="83" spans="2:16" s="22" customFormat="1" x14ac:dyDescent="0.25">
      <c r="B83" s="13"/>
      <c r="C83" s="13"/>
      <c r="D83" s="13"/>
      <c r="E83" s="13"/>
      <c r="F83" s="13"/>
      <c r="G83" s="13"/>
      <c r="H83" s="13"/>
      <c r="I83" s="13"/>
      <c r="J83" s="13"/>
      <c r="K83" s="13"/>
      <c r="L83" s="13"/>
      <c r="M83" s="374"/>
      <c r="O83" s="13"/>
      <c r="P83" s="13"/>
    </row>
    <row r="84" spans="2:16" x14ac:dyDescent="0.25">
      <c r="O84" s="22"/>
      <c r="P84" s="22"/>
    </row>
  </sheetData>
  <mergeCells count="3">
    <mergeCell ref="B2:L2"/>
    <mergeCell ref="B3:L3"/>
    <mergeCell ref="B4:L4"/>
  </mergeCells>
  <pageMargins left="1.1200000000000001" right="0.27" top="1.24" bottom="1" header="0.5" footer="0.5"/>
  <pageSetup paperSize="9" scale="49" orientation="landscape" r:id="rId1"/>
  <headerFooter alignWithMargins="0"/>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L29"/>
  <sheetViews>
    <sheetView workbookViewId="0">
      <selection activeCell="E3" sqref="E3"/>
    </sheetView>
  </sheetViews>
  <sheetFormatPr defaultColWidth="9.08984375" defaultRowHeight="14" x14ac:dyDescent="0.3"/>
  <cols>
    <col min="1" max="1" width="9.08984375" style="659"/>
    <col min="2" max="2" width="21.6328125" style="659" customWidth="1"/>
    <col min="3" max="3" width="23" style="659" customWidth="1"/>
    <col min="4" max="4" width="19.453125" style="659" customWidth="1"/>
    <col min="5" max="5" width="21.6328125" style="659" customWidth="1"/>
    <col min="6" max="6" width="38" style="659" customWidth="1"/>
    <col min="7" max="7" width="24.453125" style="659" customWidth="1"/>
    <col min="8" max="8" width="10.6328125" style="659" bestFit="1" customWidth="1"/>
    <col min="9" max="257" width="9.08984375" style="659"/>
    <col min="258" max="258" width="21.6328125" style="659" customWidth="1"/>
    <col min="259" max="259" width="27.90625" style="659" customWidth="1"/>
    <col min="260" max="260" width="33.90625" style="659" customWidth="1"/>
    <col min="261" max="261" width="60" style="659" customWidth="1"/>
    <col min="262" max="262" width="164.08984375" style="659" customWidth="1"/>
    <col min="263" max="263" width="24.453125" style="659" customWidth="1"/>
    <col min="264" max="264" width="10.6328125" style="659" bestFit="1" customWidth="1"/>
    <col min="265" max="513" width="9.08984375" style="659"/>
    <col min="514" max="514" width="21.6328125" style="659" customWidth="1"/>
    <col min="515" max="515" width="27.90625" style="659" customWidth="1"/>
    <col min="516" max="516" width="33.90625" style="659" customWidth="1"/>
    <col min="517" max="517" width="60" style="659" customWidth="1"/>
    <col min="518" max="518" width="164.08984375" style="659" customWidth="1"/>
    <col min="519" max="519" width="24.453125" style="659" customWidth="1"/>
    <col min="520" max="520" width="10.6328125" style="659" bestFit="1" customWidth="1"/>
    <col min="521" max="769" width="9.08984375" style="659"/>
    <col min="770" max="770" width="21.6328125" style="659" customWidth="1"/>
    <col min="771" max="771" width="27.90625" style="659" customWidth="1"/>
    <col min="772" max="772" width="33.90625" style="659" customWidth="1"/>
    <col min="773" max="773" width="60" style="659" customWidth="1"/>
    <col min="774" max="774" width="164.08984375" style="659" customWidth="1"/>
    <col min="775" max="775" width="24.453125" style="659" customWidth="1"/>
    <col min="776" max="776" width="10.6328125" style="659" bestFit="1" customWidth="1"/>
    <col min="777" max="1025" width="9.08984375" style="659"/>
    <col min="1026" max="1026" width="21.6328125" style="659" customWidth="1"/>
    <col min="1027" max="1027" width="27.90625" style="659" customWidth="1"/>
    <col min="1028" max="1028" width="33.90625" style="659" customWidth="1"/>
    <col min="1029" max="1029" width="60" style="659" customWidth="1"/>
    <col min="1030" max="1030" width="164.08984375" style="659" customWidth="1"/>
    <col min="1031" max="1031" width="24.453125" style="659" customWidth="1"/>
    <col min="1032" max="1032" width="10.6328125" style="659" bestFit="1" customWidth="1"/>
    <col min="1033" max="1281" width="9.08984375" style="659"/>
    <col min="1282" max="1282" width="21.6328125" style="659" customWidth="1"/>
    <col min="1283" max="1283" width="27.90625" style="659" customWidth="1"/>
    <col min="1284" max="1284" width="33.90625" style="659" customWidth="1"/>
    <col min="1285" max="1285" width="60" style="659" customWidth="1"/>
    <col min="1286" max="1286" width="164.08984375" style="659" customWidth="1"/>
    <col min="1287" max="1287" width="24.453125" style="659" customWidth="1"/>
    <col min="1288" max="1288" width="10.6328125" style="659" bestFit="1" customWidth="1"/>
    <col min="1289" max="1537" width="9.08984375" style="659"/>
    <col min="1538" max="1538" width="21.6328125" style="659" customWidth="1"/>
    <col min="1539" max="1539" width="27.90625" style="659" customWidth="1"/>
    <col min="1540" max="1540" width="33.90625" style="659" customWidth="1"/>
    <col min="1541" max="1541" width="60" style="659" customWidth="1"/>
    <col min="1542" max="1542" width="164.08984375" style="659" customWidth="1"/>
    <col min="1543" max="1543" width="24.453125" style="659" customWidth="1"/>
    <col min="1544" max="1544" width="10.6328125" style="659" bestFit="1" customWidth="1"/>
    <col min="1545" max="1793" width="9.08984375" style="659"/>
    <col min="1794" max="1794" width="21.6328125" style="659" customWidth="1"/>
    <col min="1795" max="1795" width="27.90625" style="659" customWidth="1"/>
    <col min="1796" max="1796" width="33.90625" style="659" customWidth="1"/>
    <col min="1797" max="1797" width="60" style="659" customWidth="1"/>
    <col min="1798" max="1798" width="164.08984375" style="659" customWidth="1"/>
    <col min="1799" max="1799" width="24.453125" style="659" customWidth="1"/>
    <col min="1800" max="1800" width="10.6328125" style="659" bestFit="1" customWidth="1"/>
    <col min="1801" max="2049" width="9.08984375" style="659"/>
    <col min="2050" max="2050" width="21.6328125" style="659" customWidth="1"/>
    <col min="2051" max="2051" width="27.90625" style="659" customWidth="1"/>
    <col min="2052" max="2052" width="33.90625" style="659" customWidth="1"/>
    <col min="2053" max="2053" width="60" style="659" customWidth="1"/>
    <col min="2054" max="2054" width="164.08984375" style="659" customWidth="1"/>
    <col min="2055" max="2055" width="24.453125" style="659" customWidth="1"/>
    <col min="2056" max="2056" width="10.6328125" style="659" bestFit="1" customWidth="1"/>
    <col min="2057" max="2305" width="9.08984375" style="659"/>
    <col min="2306" max="2306" width="21.6328125" style="659" customWidth="1"/>
    <col min="2307" max="2307" width="27.90625" style="659" customWidth="1"/>
    <col min="2308" max="2308" width="33.90625" style="659" customWidth="1"/>
    <col min="2309" max="2309" width="60" style="659" customWidth="1"/>
    <col min="2310" max="2310" width="164.08984375" style="659" customWidth="1"/>
    <col min="2311" max="2311" width="24.453125" style="659" customWidth="1"/>
    <col min="2312" max="2312" width="10.6328125" style="659" bestFit="1" customWidth="1"/>
    <col min="2313" max="2561" width="9.08984375" style="659"/>
    <col min="2562" max="2562" width="21.6328125" style="659" customWidth="1"/>
    <col min="2563" max="2563" width="27.90625" style="659" customWidth="1"/>
    <col min="2564" max="2564" width="33.90625" style="659" customWidth="1"/>
    <col min="2565" max="2565" width="60" style="659" customWidth="1"/>
    <col min="2566" max="2566" width="164.08984375" style="659" customWidth="1"/>
    <col min="2567" max="2567" width="24.453125" style="659" customWidth="1"/>
    <col min="2568" max="2568" width="10.6328125" style="659" bestFit="1" customWidth="1"/>
    <col min="2569" max="2817" width="9.08984375" style="659"/>
    <col min="2818" max="2818" width="21.6328125" style="659" customWidth="1"/>
    <col min="2819" max="2819" width="27.90625" style="659" customWidth="1"/>
    <col min="2820" max="2820" width="33.90625" style="659" customWidth="1"/>
    <col min="2821" max="2821" width="60" style="659" customWidth="1"/>
    <col min="2822" max="2822" width="164.08984375" style="659" customWidth="1"/>
    <col min="2823" max="2823" width="24.453125" style="659" customWidth="1"/>
    <col min="2824" max="2824" width="10.6328125" style="659" bestFit="1" customWidth="1"/>
    <col min="2825" max="3073" width="9.08984375" style="659"/>
    <col min="3074" max="3074" width="21.6328125" style="659" customWidth="1"/>
    <col min="3075" max="3075" width="27.90625" style="659" customWidth="1"/>
    <col min="3076" max="3076" width="33.90625" style="659" customWidth="1"/>
    <col min="3077" max="3077" width="60" style="659" customWidth="1"/>
    <col min="3078" max="3078" width="164.08984375" style="659" customWidth="1"/>
    <col min="3079" max="3079" width="24.453125" style="659" customWidth="1"/>
    <col min="3080" max="3080" width="10.6328125" style="659" bestFit="1" customWidth="1"/>
    <col min="3081" max="3329" width="9.08984375" style="659"/>
    <col min="3330" max="3330" width="21.6328125" style="659" customWidth="1"/>
    <col min="3331" max="3331" width="27.90625" style="659" customWidth="1"/>
    <col min="3332" max="3332" width="33.90625" style="659" customWidth="1"/>
    <col min="3333" max="3333" width="60" style="659" customWidth="1"/>
    <col min="3334" max="3334" width="164.08984375" style="659" customWidth="1"/>
    <col min="3335" max="3335" width="24.453125" style="659" customWidth="1"/>
    <col min="3336" max="3336" width="10.6328125" style="659" bestFit="1" customWidth="1"/>
    <col min="3337" max="3585" width="9.08984375" style="659"/>
    <col min="3586" max="3586" width="21.6328125" style="659" customWidth="1"/>
    <col min="3587" max="3587" width="27.90625" style="659" customWidth="1"/>
    <col min="3588" max="3588" width="33.90625" style="659" customWidth="1"/>
    <col min="3589" max="3589" width="60" style="659" customWidth="1"/>
    <col min="3590" max="3590" width="164.08984375" style="659" customWidth="1"/>
    <col min="3591" max="3591" width="24.453125" style="659" customWidth="1"/>
    <col min="3592" max="3592" width="10.6328125" style="659" bestFit="1" customWidth="1"/>
    <col min="3593" max="3841" width="9.08984375" style="659"/>
    <col min="3842" max="3842" width="21.6328125" style="659" customWidth="1"/>
    <col min="3843" max="3843" width="27.90625" style="659" customWidth="1"/>
    <col min="3844" max="3844" width="33.90625" style="659" customWidth="1"/>
    <col min="3845" max="3845" width="60" style="659" customWidth="1"/>
    <col min="3846" max="3846" width="164.08984375" style="659" customWidth="1"/>
    <col min="3847" max="3847" width="24.453125" style="659" customWidth="1"/>
    <col min="3848" max="3848" width="10.6328125" style="659" bestFit="1" customWidth="1"/>
    <col min="3849" max="4097" width="9.08984375" style="659"/>
    <col min="4098" max="4098" width="21.6328125" style="659" customWidth="1"/>
    <col min="4099" max="4099" width="27.90625" style="659" customWidth="1"/>
    <col min="4100" max="4100" width="33.90625" style="659" customWidth="1"/>
    <col min="4101" max="4101" width="60" style="659" customWidth="1"/>
    <col min="4102" max="4102" width="164.08984375" style="659" customWidth="1"/>
    <col min="4103" max="4103" width="24.453125" style="659" customWidth="1"/>
    <col min="4104" max="4104" width="10.6328125" style="659" bestFit="1" customWidth="1"/>
    <col min="4105" max="4353" width="9.08984375" style="659"/>
    <col min="4354" max="4354" width="21.6328125" style="659" customWidth="1"/>
    <col min="4355" max="4355" width="27.90625" style="659" customWidth="1"/>
    <col min="4356" max="4356" width="33.90625" style="659" customWidth="1"/>
    <col min="4357" max="4357" width="60" style="659" customWidth="1"/>
    <col min="4358" max="4358" width="164.08984375" style="659" customWidth="1"/>
    <col min="4359" max="4359" width="24.453125" style="659" customWidth="1"/>
    <col min="4360" max="4360" width="10.6328125" style="659" bestFit="1" customWidth="1"/>
    <col min="4361" max="4609" width="9.08984375" style="659"/>
    <col min="4610" max="4610" width="21.6328125" style="659" customWidth="1"/>
    <col min="4611" max="4611" width="27.90625" style="659" customWidth="1"/>
    <col min="4612" max="4612" width="33.90625" style="659" customWidth="1"/>
    <col min="4613" max="4613" width="60" style="659" customWidth="1"/>
    <col min="4614" max="4614" width="164.08984375" style="659" customWidth="1"/>
    <col min="4615" max="4615" width="24.453125" style="659" customWidth="1"/>
    <col min="4616" max="4616" width="10.6328125" style="659" bestFit="1" customWidth="1"/>
    <col min="4617" max="4865" width="9.08984375" style="659"/>
    <col min="4866" max="4866" width="21.6328125" style="659" customWidth="1"/>
    <col min="4867" max="4867" width="27.90625" style="659" customWidth="1"/>
    <col min="4868" max="4868" width="33.90625" style="659" customWidth="1"/>
    <col min="4869" max="4869" width="60" style="659" customWidth="1"/>
    <col min="4870" max="4870" width="164.08984375" style="659" customWidth="1"/>
    <col min="4871" max="4871" width="24.453125" style="659" customWidth="1"/>
    <col min="4872" max="4872" width="10.6328125" style="659" bestFit="1" customWidth="1"/>
    <col min="4873" max="5121" width="9.08984375" style="659"/>
    <col min="5122" max="5122" width="21.6328125" style="659" customWidth="1"/>
    <col min="5123" max="5123" width="27.90625" style="659" customWidth="1"/>
    <col min="5124" max="5124" width="33.90625" style="659" customWidth="1"/>
    <col min="5125" max="5125" width="60" style="659" customWidth="1"/>
    <col min="5126" max="5126" width="164.08984375" style="659" customWidth="1"/>
    <col min="5127" max="5127" width="24.453125" style="659" customWidth="1"/>
    <col min="5128" max="5128" width="10.6328125" style="659" bestFit="1" customWidth="1"/>
    <col min="5129" max="5377" width="9.08984375" style="659"/>
    <col min="5378" max="5378" width="21.6328125" style="659" customWidth="1"/>
    <col min="5379" max="5379" width="27.90625" style="659" customWidth="1"/>
    <col min="5380" max="5380" width="33.90625" style="659" customWidth="1"/>
    <col min="5381" max="5381" width="60" style="659" customWidth="1"/>
    <col min="5382" max="5382" width="164.08984375" style="659" customWidth="1"/>
    <col min="5383" max="5383" width="24.453125" style="659" customWidth="1"/>
    <col min="5384" max="5384" width="10.6328125" style="659" bestFit="1" customWidth="1"/>
    <col min="5385" max="5633" width="9.08984375" style="659"/>
    <col min="5634" max="5634" width="21.6328125" style="659" customWidth="1"/>
    <col min="5635" max="5635" width="27.90625" style="659" customWidth="1"/>
    <col min="5636" max="5636" width="33.90625" style="659" customWidth="1"/>
    <col min="5637" max="5637" width="60" style="659" customWidth="1"/>
    <col min="5638" max="5638" width="164.08984375" style="659" customWidth="1"/>
    <col min="5639" max="5639" width="24.453125" style="659" customWidth="1"/>
    <col min="5640" max="5640" width="10.6328125" style="659" bestFit="1" customWidth="1"/>
    <col min="5641" max="5889" width="9.08984375" style="659"/>
    <col min="5890" max="5890" width="21.6328125" style="659" customWidth="1"/>
    <col min="5891" max="5891" width="27.90625" style="659" customWidth="1"/>
    <col min="5892" max="5892" width="33.90625" style="659" customWidth="1"/>
    <col min="5893" max="5893" width="60" style="659" customWidth="1"/>
    <col min="5894" max="5894" width="164.08984375" style="659" customWidth="1"/>
    <col min="5895" max="5895" width="24.453125" style="659" customWidth="1"/>
    <col min="5896" max="5896" width="10.6328125" style="659" bestFit="1" customWidth="1"/>
    <col min="5897" max="6145" width="9.08984375" style="659"/>
    <col min="6146" max="6146" width="21.6328125" style="659" customWidth="1"/>
    <col min="6147" max="6147" width="27.90625" style="659" customWidth="1"/>
    <col min="6148" max="6148" width="33.90625" style="659" customWidth="1"/>
    <col min="6149" max="6149" width="60" style="659" customWidth="1"/>
    <col min="6150" max="6150" width="164.08984375" style="659" customWidth="1"/>
    <col min="6151" max="6151" width="24.453125" style="659" customWidth="1"/>
    <col min="6152" max="6152" width="10.6328125" style="659" bestFit="1" customWidth="1"/>
    <col min="6153" max="6401" width="9.08984375" style="659"/>
    <col min="6402" max="6402" width="21.6328125" style="659" customWidth="1"/>
    <col min="6403" max="6403" width="27.90625" style="659" customWidth="1"/>
    <col min="6404" max="6404" width="33.90625" style="659" customWidth="1"/>
    <col min="6405" max="6405" width="60" style="659" customWidth="1"/>
    <col min="6406" max="6406" width="164.08984375" style="659" customWidth="1"/>
    <col min="6407" max="6407" width="24.453125" style="659" customWidth="1"/>
    <col min="6408" max="6408" width="10.6328125" style="659" bestFit="1" customWidth="1"/>
    <col min="6409" max="6657" width="9.08984375" style="659"/>
    <col min="6658" max="6658" width="21.6328125" style="659" customWidth="1"/>
    <col min="6659" max="6659" width="27.90625" style="659" customWidth="1"/>
    <col min="6660" max="6660" width="33.90625" style="659" customWidth="1"/>
    <col min="6661" max="6661" width="60" style="659" customWidth="1"/>
    <col min="6662" max="6662" width="164.08984375" style="659" customWidth="1"/>
    <col min="6663" max="6663" width="24.453125" style="659" customWidth="1"/>
    <col min="6664" max="6664" width="10.6328125" style="659" bestFit="1" customWidth="1"/>
    <col min="6665" max="6913" width="9.08984375" style="659"/>
    <col min="6914" max="6914" width="21.6328125" style="659" customWidth="1"/>
    <col min="6915" max="6915" width="27.90625" style="659" customWidth="1"/>
    <col min="6916" max="6916" width="33.90625" style="659" customWidth="1"/>
    <col min="6917" max="6917" width="60" style="659" customWidth="1"/>
    <col min="6918" max="6918" width="164.08984375" style="659" customWidth="1"/>
    <col min="6919" max="6919" width="24.453125" style="659" customWidth="1"/>
    <col min="6920" max="6920" width="10.6328125" style="659" bestFit="1" customWidth="1"/>
    <col min="6921" max="7169" width="9.08984375" style="659"/>
    <col min="7170" max="7170" width="21.6328125" style="659" customWidth="1"/>
    <col min="7171" max="7171" width="27.90625" style="659" customWidth="1"/>
    <col min="7172" max="7172" width="33.90625" style="659" customWidth="1"/>
    <col min="7173" max="7173" width="60" style="659" customWidth="1"/>
    <col min="7174" max="7174" width="164.08984375" style="659" customWidth="1"/>
    <col min="7175" max="7175" width="24.453125" style="659" customWidth="1"/>
    <col min="7176" max="7176" width="10.6328125" style="659" bestFit="1" customWidth="1"/>
    <col min="7177" max="7425" width="9.08984375" style="659"/>
    <col min="7426" max="7426" width="21.6328125" style="659" customWidth="1"/>
    <col min="7427" max="7427" width="27.90625" style="659" customWidth="1"/>
    <col min="7428" max="7428" width="33.90625" style="659" customWidth="1"/>
    <col min="7429" max="7429" width="60" style="659" customWidth="1"/>
    <col min="7430" max="7430" width="164.08984375" style="659" customWidth="1"/>
    <col min="7431" max="7431" width="24.453125" style="659" customWidth="1"/>
    <col min="7432" max="7432" width="10.6328125" style="659" bestFit="1" customWidth="1"/>
    <col min="7433" max="7681" width="9.08984375" style="659"/>
    <col min="7682" max="7682" width="21.6328125" style="659" customWidth="1"/>
    <col min="7683" max="7683" width="27.90625" style="659" customWidth="1"/>
    <col min="7684" max="7684" width="33.90625" style="659" customWidth="1"/>
    <col min="7685" max="7685" width="60" style="659" customWidth="1"/>
    <col min="7686" max="7686" width="164.08984375" style="659" customWidth="1"/>
    <col min="7687" max="7687" width="24.453125" style="659" customWidth="1"/>
    <col min="7688" max="7688" width="10.6328125" style="659" bestFit="1" customWidth="1"/>
    <col min="7689" max="7937" width="9.08984375" style="659"/>
    <col min="7938" max="7938" width="21.6328125" style="659" customWidth="1"/>
    <col min="7939" max="7939" width="27.90625" style="659" customWidth="1"/>
    <col min="7940" max="7940" width="33.90625" style="659" customWidth="1"/>
    <col min="7941" max="7941" width="60" style="659" customWidth="1"/>
    <col min="7942" max="7942" width="164.08984375" style="659" customWidth="1"/>
    <col min="7943" max="7943" width="24.453125" style="659" customWidth="1"/>
    <col min="7944" max="7944" width="10.6328125" style="659" bestFit="1" customWidth="1"/>
    <col min="7945" max="8193" width="9.08984375" style="659"/>
    <col min="8194" max="8194" width="21.6328125" style="659" customWidth="1"/>
    <col min="8195" max="8195" width="27.90625" style="659" customWidth="1"/>
    <col min="8196" max="8196" width="33.90625" style="659" customWidth="1"/>
    <col min="8197" max="8197" width="60" style="659" customWidth="1"/>
    <col min="8198" max="8198" width="164.08984375" style="659" customWidth="1"/>
    <col min="8199" max="8199" width="24.453125" style="659" customWidth="1"/>
    <col min="8200" max="8200" width="10.6328125" style="659" bestFit="1" customWidth="1"/>
    <col min="8201" max="8449" width="9.08984375" style="659"/>
    <col min="8450" max="8450" width="21.6328125" style="659" customWidth="1"/>
    <col min="8451" max="8451" width="27.90625" style="659" customWidth="1"/>
    <col min="8452" max="8452" width="33.90625" style="659" customWidth="1"/>
    <col min="8453" max="8453" width="60" style="659" customWidth="1"/>
    <col min="8454" max="8454" width="164.08984375" style="659" customWidth="1"/>
    <col min="8455" max="8455" width="24.453125" style="659" customWidth="1"/>
    <col min="8456" max="8456" width="10.6328125" style="659" bestFit="1" customWidth="1"/>
    <col min="8457" max="8705" width="9.08984375" style="659"/>
    <col min="8706" max="8706" width="21.6328125" style="659" customWidth="1"/>
    <col min="8707" max="8707" width="27.90625" style="659" customWidth="1"/>
    <col min="8708" max="8708" width="33.90625" style="659" customWidth="1"/>
    <col min="8709" max="8709" width="60" style="659" customWidth="1"/>
    <col min="8710" max="8710" width="164.08984375" style="659" customWidth="1"/>
    <col min="8711" max="8711" width="24.453125" style="659" customWidth="1"/>
    <col min="8712" max="8712" width="10.6328125" style="659" bestFit="1" customWidth="1"/>
    <col min="8713" max="8961" width="9.08984375" style="659"/>
    <col min="8962" max="8962" width="21.6328125" style="659" customWidth="1"/>
    <col min="8963" max="8963" width="27.90625" style="659" customWidth="1"/>
    <col min="8964" max="8964" width="33.90625" style="659" customWidth="1"/>
    <col min="8965" max="8965" width="60" style="659" customWidth="1"/>
    <col min="8966" max="8966" width="164.08984375" style="659" customWidth="1"/>
    <col min="8967" max="8967" width="24.453125" style="659" customWidth="1"/>
    <col min="8968" max="8968" width="10.6328125" style="659" bestFit="1" customWidth="1"/>
    <col min="8969" max="9217" width="9.08984375" style="659"/>
    <col min="9218" max="9218" width="21.6328125" style="659" customWidth="1"/>
    <col min="9219" max="9219" width="27.90625" style="659" customWidth="1"/>
    <col min="9220" max="9220" width="33.90625" style="659" customWidth="1"/>
    <col min="9221" max="9221" width="60" style="659" customWidth="1"/>
    <col min="9222" max="9222" width="164.08984375" style="659" customWidth="1"/>
    <col min="9223" max="9223" width="24.453125" style="659" customWidth="1"/>
    <col min="9224" max="9224" width="10.6328125" style="659" bestFit="1" customWidth="1"/>
    <col min="9225" max="9473" width="9.08984375" style="659"/>
    <col min="9474" max="9474" width="21.6328125" style="659" customWidth="1"/>
    <col min="9475" max="9475" width="27.90625" style="659" customWidth="1"/>
    <col min="9476" max="9476" width="33.90625" style="659" customWidth="1"/>
    <col min="9477" max="9477" width="60" style="659" customWidth="1"/>
    <col min="9478" max="9478" width="164.08984375" style="659" customWidth="1"/>
    <col min="9479" max="9479" width="24.453125" style="659" customWidth="1"/>
    <col min="9480" max="9480" width="10.6328125" style="659" bestFit="1" customWidth="1"/>
    <col min="9481" max="9729" width="9.08984375" style="659"/>
    <col min="9730" max="9730" width="21.6328125" style="659" customWidth="1"/>
    <col min="9731" max="9731" width="27.90625" style="659" customWidth="1"/>
    <col min="9732" max="9732" width="33.90625" style="659" customWidth="1"/>
    <col min="9733" max="9733" width="60" style="659" customWidth="1"/>
    <col min="9734" max="9734" width="164.08984375" style="659" customWidth="1"/>
    <col min="9735" max="9735" width="24.453125" style="659" customWidth="1"/>
    <col min="9736" max="9736" width="10.6328125" style="659" bestFit="1" customWidth="1"/>
    <col min="9737" max="9985" width="9.08984375" style="659"/>
    <col min="9986" max="9986" width="21.6328125" style="659" customWidth="1"/>
    <col min="9987" max="9987" width="27.90625" style="659" customWidth="1"/>
    <col min="9988" max="9988" width="33.90625" style="659" customWidth="1"/>
    <col min="9989" max="9989" width="60" style="659" customWidth="1"/>
    <col min="9990" max="9990" width="164.08984375" style="659" customWidth="1"/>
    <col min="9991" max="9991" width="24.453125" style="659" customWidth="1"/>
    <col min="9992" max="9992" width="10.6328125" style="659" bestFit="1" customWidth="1"/>
    <col min="9993" max="10241" width="9.08984375" style="659"/>
    <col min="10242" max="10242" width="21.6328125" style="659" customWidth="1"/>
    <col min="10243" max="10243" width="27.90625" style="659" customWidth="1"/>
    <col min="10244" max="10244" width="33.90625" style="659" customWidth="1"/>
    <col min="10245" max="10245" width="60" style="659" customWidth="1"/>
    <col min="10246" max="10246" width="164.08984375" style="659" customWidth="1"/>
    <col min="10247" max="10247" width="24.453125" style="659" customWidth="1"/>
    <col min="10248" max="10248" width="10.6328125" style="659" bestFit="1" customWidth="1"/>
    <col min="10249" max="10497" width="9.08984375" style="659"/>
    <col min="10498" max="10498" width="21.6328125" style="659" customWidth="1"/>
    <col min="10499" max="10499" width="27.90625" style="659" customWidth="1"/>
    <col min="10500" max="10500" width="33.90625" style="659" customWidth="1"/>
    <col min="10501" max="10501" width="60" style="659" customWidth="1"/>
    <col min="10502" max="10502" width="164.08984375" style="659" customWidth="1"/>
    <col min="10503" max="10503" width="24.453125" style="659" customWidth="1"/>
    <col min="10504" max="10504" width="10.6328125" style="659" bestFit="1" customWidth="1"/>
    <col min="10505" max="10753" width="9.08984375" style="659"/>
    <col min="10754" max="10754" width="21.6328125" style="659" customWidth="1"/>
    <col min="10755" max="10755" width="27.90625" style="659" customWidth="1"/>
    <col min="10756" max="10756" width="33.90625" style="659" customWidth="1"/>
    <col min="10757" max="10757" width="60" style="659" customWidth="1"/>
    <col min="10758" max="10758" width="164.08984375" style="659" customWidth="1"/>
    <col min="10759" max="10759" width="24.453125" style="659" customWidth="1"/>
    <col min="10760" max="10760" width="10.6328125" style="659" bestFit="1" customWidth="1"/>
    <col min="10761" max="11009" width="9.08984375" style="659"/>
    <col min="11010" max="11010" width="21.6328125" style="659" customWidth="1"/>
    <col min="11011" max="11011" width="27.90625" style="659" customWidth="1"/>
    <col min="11012" max="11012" width="33.90625" style="659" customWidth="1"/>
    <col min="11013" max="11013" width="60" style="659" customWidth="1"/>
    <col min="11014" max="11014" width="164.08984375" style="659" customWidth="1"/>
    <col min="11015" max="11015" width="24.453125" style="659" customWidth="1"/>
    <col min="11016" max="11016" width="10.6328125" style="659" bestFit="1" customWidth="1"/>
    <col min="11017" max="11265" width="9.08984375" style="659"/>
    <col min="11266" max="11266" width="21.6328125" style="659" customWidth="1"/>
    <col min="11267" max="11267" width="27.90625" style="659" customWidth="1"/>
    <col min="11268" max="11268" width="33.90625" style="659" customWidth="1"/>
    <col min="11269" max="11269" width="60" style="659" customWidth="1"/>
    <col min="11270" max="11270" width="164.08984375" style="659" customWidth="1"/>
    <col min="11271" max="11271" width="24.453125" style="659" customWidth="1"/>
    <col min="11272" max="11272" width="10.6328125" style="659" bestFit="1" customWidth="1"/>
    <col min="11273" max="11521" width="9.08984375" style="659"/>
    <col min="11522" max="11522" width="21.6328125" style="659" customWidth="1"/>
    <col min="11523" max="11523" width="27.90625" style="659" customWidth="1"/>
    <col min="11524" max="11524" width="33.90625" style="659" customWidth="1"/>
    <col min="11525" max="11525" width="60" style="659" customWidth="1"/>
    <col min="11526" max="11526" width="164.08984375" style="659" customWidth="1"/>
    <col min="11527" max="11527" width="24.453125" style="659" customWidth="1"/>
    <col min="11528" max="11528" width="10.6328125" style="659" bestFit="1" customWidth="1"/>
    <col min="11529" max="11777" width="9.08984375" style="659"/>
    <col min="11778" max="11778" width="21.6328125" style="659" customWidth="1"/>
    <col min="11779" max="11779" width="27.90625" style="659" customWidth="1"/>
    <col min="11780" max="11780" width="33.90625" style="659" customWidth="1"/>
    <col min="11781" max="11781" width="60" style="659" customWidth="1"/>
    <col min="11782" max="11782" width="164.08984375" style="659" customWidth="1"/>
    <col min="11783" max="11783" width="24.453125" style="659" customWidth="1"/>
    <col min="11784" max="11784" width="10.6328125" style="659" bestFit="1" customWidth="1"/>
    <col min="11785" max="12033" width="9.08984375" style="659"/>
    <col min="12034" max="12034" width="21.6328125" style="659" customWidth="1"/>
    <col min="12035" max="12035" width="27.90625" style="659" customWidth="1"/>
    <col min="12036" max="12036" width="33.90625" style="659" customWidth="1"/>
    <col min="12037" max="12037" width="60" style="659" customWidth="1"/>
    <col min="12038" max="12038" width="164.08984375" style="659" customWidth="1"/>
    <col min="12039" max="12039" width="24.453125" style="659" customWidth="1"/>
    <col min="12040" max="12040" width="10.6328125" style="659" bestFit="1" customWidth="1"/>
    <col min="12041" max="12289" width="9.08984375" style="659"/>
    <col min="12290" max="12290" width="21.6328125" style="659" customWidth="1"/>
    <col min="12291" max="12291" width="27.90625" style="659" customWidth="1"/>
    <col min="12292" max="12292" width="33.90625" style="659" customWidth="1"/>
    <col min="12293" max="12293" width="60" style="659" customWidth="1"/>
    <col min="12294" max="12294" width="164.08984375" style="659" customWidth="1"/>
    <col min="12295" max="12295" width="24.453125" style="659" customWidth="1"/>
    <col min="12296" max="12296" width="10.6328125" style="659" bestFit="1" customWidth="1"/>
    <col min="12297" max="12545" width="9.08984375" style="659"/>
    <col min="12546" max="12546" width="21.6328125" style="659" customWidth="1"/>
    <col min="12547" max="12547" width="27.90625" style="659" customWidth="1"/>
    <col min="12548" max="12548" width="33.90625" style="659" customWidth="1"/>
    <col min="12549" max="12549" width="60" style="659" customWidth="1"/>
    <col min="12550" max="12550" width="164.08984375" style="659" customWidth="1"/>
    <col min="12551" max="12551" width="24.453125" style="659" customWidth="1"/>
    <col min="12552" max="12552" width="10.6328125" style="659" bestFit="1" customWidth="1"/>
    <col min="12553" max="12801" width="9.08984375" style="659"/>
    <col min="12802" max="12802" width="21.6328125" style="659" customWidth="1"/>
    <col min="12803" max="12803" width="27.90625" style="659" customWidth="1"/>
    <col min="12804" max="12804" width="33.90625" style="659" customWidth="1"/>
    <col min="12805" max="12805" width="60" style="659" customWidth="1"/>
    <col min="12806" max="12806" width="164.08984375" style="659" customWidth="1"/>
    <col min="12807" max="12807" width="24.453125" style="659" customWidth="1"/>
    <col min="12808" max="12808" width="10.6328125" style="659" bestFit="1" customWidth="1"/>
    <col min="12809" max="13057" width="9.08984375" style="659"/>
    <col min="13058" max="13058" width="21.6328125" style="659" customWidth="1"/>
    <col min="13059" max="13059" width="27.90625" style="659" customWidth="1"/>
    <col min="13060" max="13060" width="33.90625" style="659" customWidth="1"/>
    <col min="13061" max="13061" width="60" style="659" customWidth="1"/>
    <col min="13062" max="13062" width="164.08984375" style="659" customWidth="1"/>
    <col min="13063" max="13063" width="24.453125" style="659" customWidth="1"/>
    <col min="13064" max="13064" width="10.6328125" style="659" bestFit="1" customWidth="1"/>
    <col min="13065" max="13313" width="9.08984375" style="659"/>
    <col min="13314" max="13314" width="21.6328125" style="659" customWidth="1"/>
    <col min="13315" max="13315" width="27.90625" style="659" customWidth="1"/>
    <col min="13316" max="13316" width="33.90625" style="659" customWidth="1"/>
    <col min="13317" max="13317" width="60" style="659" customWidth="1"/>
    <col min="13318" max="13318" width="164.08984375" style="659" customWidth="1"/>
    <col min="13319" max="13319" width="24.453125" style="659" customWidth="1"/>
    <col min="13320" max="13320" width="10.6328125" style="659" bestFit="1" customWidth="1"/>
    <col min="13321" max="13569" width="9.08984375" style="659"/>
    <col min="13570" max="13570" width="21.6328125" style="659" customWidth="1"/>
    <col min="13571" max="13571" width="27.90625" style="659" customWidth="1"/>
    <col min="13572" max="13572" width="33.90625" style="659" customWidth="1"/>
    <col min="13573" max="13573" width="60" style="659" customWidth="1"/>
    <col min="13574" max="13574" width="164.08984375" style="659" customWidth="1"/>
    <col min="13575" max="13575" width="24.453125" style="659" customWidth="1"/>
    <col min="13576" max="13576" width="10.6328125" style="659" bestFit="1" customWidth="1"/>
    <col min="13577" max="13825" width="9.08984375" style="659"/>
    <col min="13826" max="13826" width="21.6328125" style="659" customWidth="1"/>
    <col min="13827" max="13827" width="27.90625" style="659" customWidth="1"/>
    <col min="13828" max="13828" width="33.90625" style="659" customWidth="1"/>
    <col min="13829" max="13829" width="60" style="659" customWidth="1"/>
    <col min="13830" max="13830" width="164.08984375" style="659" customWidth="1"/>
    <col min="13831" max="13831" width="24.453125" style="659" customWidth="1"/>
    <col min="13832" max="13832" width="10.6328125" style="659" bestFit="1" customWidth="1"/>
    <col min="13833" max="14081" width="9.08984375" style="659"/>
    <col min="14082" max="14082" width="21.6328125" style="659" customWidth="1"/>
    <col min="14083" max="14083" width="27.90625" style="659" customWidth="1"/>
    <col min="14084" max="14084" width="33.90625" style="659" customWidth="1"/>
    <col min="14085" max="14085" width="60" style="659" customWidth="1"/>
    <col min="14086" max="14086" width="164.08984375" style="659" customWidth="1"/>
    <col min="14087" max="14087" width="24.453125" style="659" customWidth="1"/>
    <col min="14088" max="14088" width="10.6328125" style="659" bestFit="1" customWidth="1"/>
    <col min="14089" max="14337" width="9.08984375" style="659"/>
    <col min="14338" max="14338" width="21.6328125" style="659" customWidth="1"/>
    <col min="14339" max="14339" width="27.90625" style="659" customWidth="1"/>
    <col min="14340" max="14340" width="33.90625" style="659" customWidth="1"/>
    <col min="14341" max="14341" width="60" style="659" customWidth="1"/>
    <col min="14342" max="14342" width="164.08984375" style="659" customWidth="1"/>
    <col min="14343" max="14343" width="24.453125" style="659" customWidth="1"/>
    <col min="14344" max="14344" width="10.6328125" style="659" bestFit="1" customWidth="1"/>
    <col min="14345" max="14593" width="9.08984375" style="659"/>
    <col min="14594" max="14594" width="21.6328125" style="659" customWidth="1"/>
    <col min="14595" max="14595" width="27.90625" style="659" customWidth="1"/>
    <col min="14596" max="14596" width="33.90625" style="659" customWidth="1"/>
    <col min="14597" max="14597" width="60" style="659" customWidth="1"/>
    <col min="14598" max="14598" width="164.08984375" style="659" customWidth="1"/>
    <col min="14599" max="14599" width="24.453125" style="659" customWidth="1"/>
    <col min="14600" max="14600" width="10.6328125" style="659" bestFit="1" customWidth="1"/>
    <col min="14601" max="14849" width="9.08984375" style="659"/>
    <col min="14850" max="14850" width="21.6328125" style="659" customWidth="1"/>
    <col min="14851" max="14851" width="27.90625" style="659" customWidth="1"/>
    <col min="14852" max="14852" width="33.90625" style="659" customWidth="1"/>
    <col min="14853" max="14853" width="60" style="659" customWidth="1"/>
    <col min="14854" max="14854" width="164.08984375" style="659" customWidth="1"/>
    <col min="14855" max="14855" width="24.453125" style="659" customWidth="1"/>
    <col min="14856" max="14856" width="10.6328125" style="659" bestFit="1" customWidth="1"/>
    <col min="14857" max="15105" width="9.08984375" style="659"/>
    <col min="15106" max="15106" width="21.6328125" style="659" customWidth="1"/>
    <col min="15107" max="15107" width="27.90625" style="659" customWidth="1"/>
    <col min="15108" max="15108" width="33.90625" style="659" customWidth="1"/>
    <col min="15109" max="15109" width="60" style="659" customWidth="1"/>
    <col min="15110" max="15110" width="164.08984375" style="659" customWidth="1"/>
    <col min="15111" max="15111" width="24.453125" style="659" customWidth="1"/>
    <col min="15112" max="15112" width="10.6328125" style="659" bestFit="1" customWidth="1"/>
    <col min="15113" max="15361" width="9.08984375" style="659"/>
    <col min="15362" max="15362" width="21.6328125" style="659" customWidth="1"/>
    <col min="15363" max="15363" width="27.90625" style="659" customWidth="1"/>
    <col min="15364" max="15364" width="33.90625" style="659" customWidth="1"/>
    <col min="15365" max="15365" width="60" style="659" customWidth="1"/>
    <col min="15366" max="15366" width="164.08984375" style="659" customWidth="1"/>
    <col min="15367" max="15367" width="24.453125" style="659" customWidth="1"/>
    <col min="15368" max="15368" width="10.6328125" style="659" bestFit="1" customWidth="1"/>
    <col min="15369" max="15617" width="9.08984375" style="659"/>
    <col min="15618" max="15618" width="21.6328125" style="659" customWidth="1"/>
    <col min="15619" max="15619" width="27.90625" style="659" customWidth="1"/>
    <col min="15620" max="15620" width="33.90625" style="659" customWidth="1"/>
    <col min="15621" max="15621" width="60" style="659" customWidth="1"/>
    <col min="15622" max="15622" width="164.08984375" style="659" customWidth="1"/>
    <col min="15623" max="15623" width="24.453125" style="659" customWidth="1"/>
    <col min="15624" max="15624" width="10.6328125" style="659" bestFit="1" customWidth="1"/>
    <col min="15625" max="15873" width="9.08984375" style="659"/>
    <col min="15874" max="15874" width="21.6328125" style="659" customWidth="1"/>
    <col min="15875" max="15875" width="27.90625" style="659" customWidth="1"/>
    <col min="15876" max="15876" width="33.90625" style="659" customWidth="1"/>
    <col min="15877" max="15877" width="60" style="659" customWidth="1"/>
    <col min="15878" max="15878" width="164.08984375" style="659" customWidth="1"/>
    <col min="15879" max="15879" width="24.453125" style="659" customWidth="1"/>
    <col min="15880" max="15880" width="10.6328125" style="659" bestFit="1" customWidth="1"/>
    <col min="15881" max="16129" width="9.08984375" style="659"/>
    <col min="16130" max="16130" width="21.6328125" style="659" customWidth="1"/>
    <col min="16131" max="16131" width="27.90625" style="659" customWidth="1"/>
    <col min="16132" max="16132" width="33.90625" style="659" customWidth="1"/>
    <col min="16133" max="16133" width="60" style="659" customWidth="1"/>
    <col min="16134" max="16134" width="164.08984375" style="659" customWidth="1"/>
    <col min="16135" max="16135" width="24.453125" style="659" customWidth="1"/>
    <col min="16136" max="16136" width="10.6328125" style="659" bestFit="1" customWidth="1"/>
    <col min="16137" max="16384" width="9.08984375" style="659"/>
  </cols>
  <sheetData>
    <row r="1" spans="2:12" x14ac:dyDescent="0.3">
      <c r="C1" s="671"/>
      <c r="D1" s="671"/>
    </row>
    <row r="2" spans="2:12" x14ac:dyDescent="0.3">
      <c r="C2" s="98"/>
      <c r="D2" s="98"/>
      <c r="E2" s="645" t="str">
        <f>Index!B2</f>
        <v xml:space="preserve">      Maharashtra State Power Generation Company Ltd.</v>
      </c>
      <c r="F2" s="98"/>
      <c r="G2" s="98"/>
      <c r="H2" s="98"/>
      <c r="I2" s="98"/>
    </row>
    <row r="3" spans="2:12" x14ac:dyDescent="0.3">
      <c r="C3" s="453"/>
      <c r="D3" s="453"/>
      <c r="E3" s="658" t="s">
        <v>996</v>
      </c>
      <c r="F3" s="453"/>
      <c r="G3" s="453"/>
      <c r="H3" s="453"/>
      <c r="I3" s="453"/>
    </row>
    <row r="4" spans="2:12" x14ac:dyDescent="0.3">
      <c r="C4" s="453"/>
      <c r="D4" s="453"/>
      <c r="E4" s="658" t="s">
        <v>997</v>
      </c>
      <c r="F4" s="453"/>
      <c r="G4" s="453"/>
      <c r="H4" s="453"/>
      <c r="I4" s="453"/>
    </row>
    <row r="5" spans="2:12" x14ac:dyDescent="0.3">
      <c r="B5" s="672"/>
      <c r="C5" s="672"/>
      <c r="D5" s="672"/>
    </row>
    <row r="6" spans="2:12" s="674" customFormat="1" ht="42" x14ac:dyDescent="0.25">
      <c r="B6" s="673" t="s">
        <v>37</v>
      </c>
      <c r="C6" s="673" t="s">
        <v>998</v>
      </c>
      <c r="D6" s="673" t="s">
        <v>999</v>
      </c>
      <c r="E6" s="673" t="s">
        <v>1000</v>
      </c>
      <c r="F6" s="673" t="s">
        <v>1001</v>
      </c>
    </row>
    <row r="7" spans="2:12" s="674" customFormat="1" x14ac:dyDescent="0.25">
      <c r="B7" s="1454" t="s">
        <v>1002</v>
      </c>
      <c r="C7" s="1455"/>
      <c r="D7" s="1455"/>
      <c r="E7" s="1455"/>
      <c r="F7" s="1456"/>
    </row>
    <row r="8" spans="2:12" s="674" customFormat="1" x14ac:dyDescent="0.25">
      <c r="B8" s="1457"/>
      <c r="C8" s="1458"/>
      <c r="D8" s="1458"/>
      <c r="E8" s="1458"/>
      <c r="F8" s="1459"/>
    </row>
    <row r="9" spans="2:12" s="674" customFormat="1" x14ac:dyDescent="0.25">
      <c r="B9" s="1457"/>
      <c r="C9" s="1458"/>
      <c r="D9" s="1458"/>
      <c r="E9" s="1458"/>
      <c r="F9" s="1459"/>
    </row>
    <row r="10" spans="2:12" s="674" customFormat="1" x14ac:dyDescent="0.25">
      <c r="B10" s="1457"/>
      <c r="C10" s="1458"/>
      <c r="D10" s="1458"/>
      <c r="E10" s="1458"/>
      <c r="F10" s="1459"/>
    </row>
    <row r="11" spans="2:12" s="674" customFormat="1" x14ac:dyDescent="0.25">
      <c r="B11" s="1457"/>
      <c r="C11" s="1458"/>
      <c r="D11" s="1458"/>
      <c r="E11" s="1458"/>
      <c r="F11" s="1459"/>
    </row>
    <row r="12" spans="2:12" s="674" customFormat="1" x14ac:dyDescent="0.25">
      <c r="B12" s="1460"/>
      <c r="C12" s="1461"/>
      <c r="D12" s="1461"/>
      <c r="E12" s="1461"/>
      <c r="F12" s="1462"/>
    </row>
    <row r="13" spans="2:12" s="674" customFormat="1" x14ac:dyDescent="0.3">
      <c r="B13" s="655"/>
      <c r="C13" s="675"/>
      <c r="D13" s="676"/>
      <c r="E13" s="655"/>
      <c r="F13" s="675"/>
      <c r="G13" s="677"/>
      <c r="H13" s="678"/>
      <c r="I13" s="676"/>
      <c r="J13" s="679"/>
      <c r="L13" s="680"/>
    </row>
    <row r="14" spans="2:12" x14ac:dyDescent="0.3">
      <c r="B14" s="659" t="s">
        <v>1003</v>
      </c>
    </row>
    <row r="29" spans="3:3" x14ac:dyDescent="0.3">
      <c r="C29" s="681"/>
    </row>
  </sheetData>
  <mergeCells count="1">
    <mergeCell ref="B7:F1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G29"/>
  <sheetViews>
    <sheetView topLeftCell="E1" workbookViewId="0">
      <selection activeCell="C7" sqref="C7:G19"/>
    </sheetView>
  </sheetViews>
  <sheetFormatPr defaultColWidth="9.08984375" defaultRowHeight="14" x14ac:dyDescent="0.3"/>
  <cols>
    <col min="1" max="1" width="9.08984375" style="659"/>
    <col min="2" max="2" width="62.08984375" style="659" customWidth="1"/>
    <col min="3" max="3" width="24.54296875" style="659" customWidth="1"/>
    <col min="4" max="4" width="19.54296875" style="659" customWidth="1"/>
    <col min="5" max="5" width="18.453125" style="659" customWidth="1"/>
    <col min="6" max="6" width="21.6328125" style="659" customWidth="1"/>
    <col min="7" max="7" width="21.36328125" style="659" customWidth="1"/>
    <col min="8" max="258" width="9.08984375" style="659"/>
    <col min="259" max="259" width="110.36328125" style="659" customWidth="1"/>
    <col min="260" max="260" width="43.54296875" style="659" customWidth="1"/>
    <col min="261" max="261" width="35.54296875" style="659" customWidth="1"/>
    <col min="262" max="262" width="36" style="659" customWidth="1"/>
    <col min="263" max="263" width="34.90625" style="659" customWidth="1"/>
    <col min="264" max="514" width="9.08984375" style="659"/>
    <col min="515" max="515" width="110.36328125" style="659" customWidth="1"/>
    <col min="516" max="516" width="43.54296875" style="659" customWidth="1"/>
    <col min="517" max="517" width="35.54296875" style="659" customWidth="1"/>
    <col min="518" max="518" width="36" style="659" customWidth="1"/>
    <col min="519" max="519" width="34.90625" style="659" customWidth="1"/>
    <col min="520" max="770" width="9.08984375" style="659"/>
    <col min="771" max="771" width="110.36328125" style="659" customWidth="1"/>
    <col min="772" max="772" width="43.54296875" style="659" customWidth="1"/>
    <col min="773" max="773" width="35.54296875" style="659" customWidth="1"/>
    <col min="774" max="774" width="36" style="659" customWidth="1"/>
    <col min="775" max="775" width="34.90625" style="659" customWidth="1"/>
    <col min="776" max="1026" width="9.08984375" style="659"/>
    <col min="1027" max="1027" width="110.36328125" style="659" customWidth="1"/>
    <col min="1028" max="1028" width="43.54296875" style="659" customWidth="1"/>
    <col min="1029" max="1029" width="35.54296875" style="659" customWidth="1"/>
    <col min="1030" max="1030" width="36" style="659" customWidth="1"/>
    <col min="1031" max="1031" width="34.90625" style="659" customWidth="1"/>
    <col min="1032" max="1282" width="9.08984375" style="659"/>
    <col min="1283" max="1283" width="110.36328125" style="659" customWidth="1"/>
    <col min="1284" max="1284" width="43.54296875" style="659" customWidth="1"/>
    <col min="1285" max="1285" width="35.54296875" style="659" customWidth="1"/>
    <col min="1286" max="1286" width="36" style="659" customWidth="1"/>
    <col min="1287" max="1287" width="34.90625" style="659" customWidth="1"/>
    <col min="1288" max="1538" width="9.08984375" style="659"/>
    <col min="1539" max="1539" width="110.36328125" style="659" customWidth="1"/>
    <col min="1540" max="1540" width="43.54296875" style="659" customWidth="1"/>
    <col min="1541" max="1541" width="35.54296875" style="659" customWidth="1"/>
    <col min="1542" max="1542" width="36" style="659" customWidth="1"/>
    <col min="1543" max="1543" width="34.90625" style="659" customWidth="1"/>
    <col min="1544" max="1794" width="9.08984375" style="659"/>
    <col min="1795" max="1795" width="110.36328125" style="659" customWidth="1"/>
    <col min="1796" max="1796" width="43.54296875" style="659" customWidth="1"/>
    <col min="1797" max="1797" width="35.54296875" style="659" customWidth="1"/>
    <col min="1798" max="1798" width="36" style="659" customWidth="1"/>
    <col min="1799" max="1799" width="34.90625" style="659" customWidth="1"/>
    <col min="1800" max="2050" width="9.08984375" style="659"/>
    <col min="2051" max="2051" width="110.36328125" style="659" customWidth="1"/>
    <col min="2052" max="2052" width="43.54296875" style="659" customWidth="1"/>
    <col min="2053" max="2053" width="35.54296875" style="659" customWidth="1"/>
    <col min="2054" max="2054" width="36" style="659" customWidth="1"/>
    <col min="2055" max="2055" width="34.90625" style="659" customWidth="1"/>
    <col min="2056" max="2306" width="9.08984375" style="659"/>
    <col min="2307" max="2307" width="110.36328125" style="659" customWidth="1"/>
    <col min="2308" max="2308" width="43.54296875" style="659" customWidth="1"/>
    <col min="2309" max="2309" width="35.54296875" style="659" customWidth="1"/>
    <col min="2310" max="2310" width="36" style="659" customWidth="1"/>
    <col min="2311" max="2311" width="34.90625" style="659" customWidth="1"/>
    <col min="2312" max="2562" width="9.08984375" style="659"/>
    <col min="2563" max="2563" width="110.36328125" style="659" customWidth="1"/>
    <col min="2564" max="2564" width="43.54296875" style="659" customWidth="1"/>
    <col min="2565" max="2565" width="35.54296875" style="659" customWidth="1"/>
    <col min="2566" max="2566" width="36" style="659" customWidth="1"/>
    <col min="2567" max="2567" width="34.90625" style="659" customWidth="1"/>
    <col min="2568" max="2818" width="9.08984375" style="659"/>
    <col min="2819" max="2819" width="110.36328125" style="659" customWidth="1"/>
    <col min="2820" max="2820" width="43.54296875" style="659" customWidth="1"/>
    <col min="2821" max="2821" width="35.54296875" style="659" customWidth="1"/>
    <col min="2822" max="2822" width="36" style="659" customWidth="1"/>
    <col min="2823" max="2823" width="34.90625" style="659" customWidth="1"/>
    <col min="2824" max="3074" width="9.08984375" style="659"/>
    <col min="3075" max="3075" width="110.36328125" style="659" customWidth="1"/>
    <col min="3076" max="3076" width="43.54296875" style="659" customWidth="1"/>
    <col min="3077" max="3077" width="35.54296875" style="659" customWidth="1"/>
    <col min="3078" max="3078" width="36" style="659" customWidth="1"/>
    <col min="3079" max="3079" width="34.90625" style="659" customWidth="1"/>
    <col min="3080" max="3330" width="9.08984375" style="659"/>
    <col min="3331" max="3331" width="110.36328125" style="659" customWidth="1"/>
    <col min="3332" max="3332" width="43.54296875" style="659" customWidth="1"/>
    <col min="3333" max="3333" width="35.54296875" style="659" customWidth="1"/>
    <col min="3334" max="3334" width="36" style="659" customWidth="1"/>
    <col min="3335" max="3335" width="34.90625" style="659" customWidth="1"/>
    <col min="3336" max="3586" width="9.08984375" style="659"/>
    <col min="3587" max="3587" width="110.36328125" style="659" customWidth="1"/>
    <col min="3588" max="3588" width="43.54296875" style="659" customWidth="1"/>
    <col min="3589" max="3589" width="35.54296875" style="659" customWidth="1"/>
    <col min="3590" max="3590" width="36" style="659" customWidth="1"/>
    <col min="3591" max="3591" width="34.90625" style="659" customWidth="1"/>
    <col min="3592" max="3842" width="9.08984375" style="659"/>
    <col min="3843" max="3843" width="110.36328125" style="659" customWidth="1"/>
    <col min="3844" max="3844" width="43.54296875" style="659" customWidth="1"/>
    <col min="3845" max="3845" width="35.54296875" style="659" customWidth="1"/>
    <col min="3846" max="3846" width="36" style="659" customWidth="1"/>
    <col min="3847" max="3847" width="34.90625" style="659" customWidth="1"/>
    <col min="3848" max="4098" width="9.08984375" style="659"/>
    <col min="4099" max="4099" width="110.36328125" style="659" customWidth="1"/>
    <col min="4100" max="4100" width="43.54296875" style="659" customWidth="1"/>
    <col min="4101" max="4101" width="35.54296875" style="659" customWidth="1"/>
    <col min="4102" max="4102" width="36" style="659" customWidth="1"/>
    <col min="4103" max="4103" width="34.90625" style="659" customWidth="1"/>
    <col min="4104" max="4354" width="9.08984375" style="659"/>
    <col min="4355" max="4355" width="110.36328125" style="659" customWidth="1"/>
    <col min="4356" max="4356" width="43.54296875" style="659" customWidth="1"/>
    <col min="4357" max="4357" width="35.54296875" style="659" customWidth="1"/>
    <col min="4358" max="4358" width="36" style="659" customWidth="1"/>
    <col min="4359" max="4359" width="34.90625" style="659" customWidth="1"/>
    <col min="4360" max="4610" width="9.08984375" style="659"/>
    <col min="4611" max="4611" width="110.36328125" style="659" customWidth="1"/>
    <col min="4612" max="4612" width="43.54296875" style="659" customWidth="1"/>
    <col min="4613" max="4613" width="35.54296875" style="659" customWidth="1"/>
    <col min="4614" max="4614" width="36" style="659" customWidth="1"/>
    <col min="4615" max="4615" width="34.90625" style="659" customWidth="1"/>
    <col min="4616" max="4866" width="9.08984375" style="659"/>
    <col min="4867" max="4867" width="110.36328125" style="659" customWidth="1"/>
    <col min="4868" max="4868" width="43.54296875" style="659" customWidth="1"/>
    <col min="4869" max="4869" width="35.54296875" style="659" customWidth="1"/>
    <col min="4870" max="4870" width="36" style="659" customWidth="1"/>
    <col min="4871" max="4871" width="34.90625" style="659" customWidth="1"/>
    <col min="4872" max="5122" width="9.08984375" style="659"/>
    <col min="5123" max="5123" width="110.36328125" style="659" customWidth="1"/>
    <col min="5124" max="5124" width="43.54296875" style="659" customWidth="1"/>
    <col min="5125" max="5125" width="35.54296875" style="659" customWidth="1"/>
    <col min="5126" max="5126" width="36" style="659" customWidth="1"/>
    <col min="5127" max="5127" width="34.90625" style="659" customWidth="1"/>
    <col min="5128" max="5378" width="9.08984375" style="659"/>
    <col min="5379" max="5379" width="110.36328125" style="659" customWidth="1"/>
    <col min="5380" max="5380" width="43.54296875" style="659" customWidth="1"/>
    <col min="5381" max="5381" width="35.54296875" style="659" customWidth="1"/>
    <col min="5382" max="5382" width="36" style="659" customWidth="1"/>
    <col min="5383" max="5383" width="34.90625" style="659" customWidth="1"/>
    <col min="5384" max="5634" width="9.08984375" style="659"/>
    <col min="5635" max="5635" width="110.36328125" style="659" customWidth="1"/>
    <col min="5636" max="5636" width="43.54296875" style="659" customWidth="1"/>
    <col min="5637" max="5637" width="35.54296875" style="659" customWidth="1"/>
    <col min="5638" max="5638" width="36" style="659" customWidth="1"/>
    <col min="5639" max="5639" width="34.90625" style="659" customWidth="1"/>
    <col min="5640" max="5890" width="9.08984375" style="659"/>
    <col min="5891" max="5891" width="110.36328125" style="659" customWidth="1"/>
    <col min="5892" max="5892" width="43.54296875" style="659" customWidth="1"/>
    <col min="5893" max="5893" width="35.54296875" style="659" customWidth="1"/>
    <col min="5894" max="5894" width="36" style="659" customWidth="1"/>
    <col min="5895" max="5895" width="34.90625" style="659" customWidth="1"/>
    <col min="5896" max="6146" width="9.08984375" style="659"/>
    <col min="6147" max="6147" width="110.36328125" style="659" customWidth="1"/>
    <col min="6148" max="6148" width="43.54296875" style="659" customWidth="1"/>
    <col min="6149" max="6149" width="35.54296875" style="659" customWidth="1"/>
    <col min="6150" max="6150" width="36" style="659" customWidth="1"/>
    <col min="6151" max="6151" width="34.90625" style="659" customWidth="1"/>
    <col min="6152" max="6402" width="9.08984375" style="659"/>
    <col min="6403" max="6403" width="110.36328125" style="659" customWidth="1"/>
    <col min="6404" max="6404" width="43.54296875" style="659" customWidth="1"/>
    <col min="6405" max="6405" width="35.54296875" style="659" customWidth="1"/>
    <col min="6406" max="6406" width="36" style="659" customWidth="1"/>
    <col min="6407" max="6407" width="34.90625" style="659" customWidth="1"/>
    <col min="6408" max="6658" width="9.08984375" style="659"/>
    <col min="6659" max="6659" width="110.36328125" style="659" customWidth="1"/>
    <col min="6660" max="6660" width="43.54296875" style="659" customWidth="1"/>
    <col min="6661" max="6661" width="35.54296875" style="659" customWidth="1"/>
    <col min="6662" max="6662" width="36" style="659" customWidth="1"/>
    <col min="6663" max="6663" width="34.90625" style="659" customWidth="1"/>
    <col min="6664" max="6914" width="9.08984375" style="659"/>
    <col min="6915" max="6915" width="110.36328125" style="659" customWidth="1"/>
    <col min="6916" max="6916" width="43.54296875" style="659" customWidth="1"/>
    <col min="6917" max="6917" width="35.54296875" style="659" customWidth="1"/>
    <col min="6918" max="6918" width="36" style="659" customWidth="1"/>
    <col min="6919" max="6919" width="34.90625" style="659" customWidth="1"/>
    <col min="6920" max="7170" width="9.08984375" style="659"/>
    <col min="7171" max="7171" width="110.36328125" style="659" customWidth="1"/>
    <col min="7172" max="7172" width="43.54296875" style="659" customWidth="1"/>
    <col min="7173" max="7173" width="35.54296875" style="659" customWidth="1"/>
    <col min="7174" max="7174" width="36" style="659" customWidth="1"/>
    <col min="7175" max="7175" width="34.90625" style="659" customWidth="1"/>
    <col min="7176" max="7426" width="9.08984375" style="659"/>
    <col min="7427" max="7427" width="110.36328125" style="659" customWidth="1"/>
    <col min="7428" max="7428" width="43.54296875" style="659" customWidth="1"/>
    <col min="7429" max="7429" width="35.54296875" style="659" customWidth="1"/>
    <col min="7430" max="7430" width="36" style="659" customWidth="1"/>
    <col min="7431" max="7431" width="34.90625" style="659" customWidth="1"/>
    <col min="7432" max="7682" width="9.08984375" style="659"/>
    <col min="7683" max="7683" width="110.36328125" style="659" customWidth="1"/>
    <col min="7684" max="7684" width="43.54296875" style="659" customWidth="1"/>
    <col min="7685" max="7685" width="35.54296875" style="659" customWidth="1"/>
    <col min="7686" max="7686" width="36" style="659" customWidth="1"/>
    <col min="7687" max="7687" width="34.90625" style="659" customWidth="1"/>
    <col min="7688" max="7938" width="9.08984375" style="659"/>
    <col min="7939" max="7939" width="110.36328125" style="659" customWidth="1"/>
    <col min="7940" max="7940" width="43.54296875" style="659" customWidth="1"/>
    <col min="7941" max="7941" width="35.54296875" style="659" customWidth="1"/>
    <col min="7942" max="7942" width="36" style="659" customWidth="1"/>
    <col min="7943" max="7943" width="34.90625" style="659" customWidth="1"/>
    <col min="7944" max="8194" width="9.08984375" style="659"/>
    <col min="8195" max="8195" width="110.36328125" style="659" customWidth="1"/>
    <col min="8196" max="8196" width="43.54296875" style="659" customWidth="1"/>
    <col min="8197" max="8197" width="35.54296875" style="659" customWidth="1"/>
    <col min="8198" max="8198" width="36" style="659" customWidth="1"/>
    <col min="8199" max="8199" width="34.90625" style="659" customWidth="1"/>
    <col min="8200" max="8450" width="9.08984375" style="659"/>
    <col min="8451" max="8451" width="110.36328125" style="659" customWidth="1"/>
    <col min="8452" max="8452" width="43.54296875" style="659" customWidth="1"/>
    <col min="8453" max="8453" width="35.54296875" style="659" customWidth="1"/>
    <col min="8454" max="8454" width="36" style="659" customWidth="1"/>
    <col min="8455" max="8455" width="34.90625" style="659" customWidth="1"/>
    <col min="8456" max="8706" width="9.08984375" style="659"/>
    <col min="8707" max="8707" width="110.36328125" style="659" customWidth="1"/>
    <col min="8708" max="8708" width="43.54296875" style="659" customWidth="1"/>
    <col min="8709" max="8709" width="35.54296875" style="659" customWidth="1"/>
    <col min="8710" max="8710" width="36" style="659" customWidth="1"/>
    <col min="8711" max="8711" width="34.90625" style="659" customWidth="1"/>
    <col min="8712" max="8962" width="9.08984375" style="659"/>
    <col min="8963" max="8963" width="110.36328125" style="659" customWidth="1"/>
    <col min="8964" max="8964" width="43.54296875" style="659" customWidth="1"/>
    <col min="8965" max="8965" width="35.54296875" style="659" customWidth="1"/>
    <col min="8966" max="8966" width="36" style="659" customWidth="1"/>
    <col min="8967" max="8967" width="34.90625" style="659" customWidth="1"/>
    <col min="8968" max="9218" width="9.08984375" style="659"/>
    <col min="9219" max="9219" width="110.36328125" style="659" customWidth="1"/>
    <col min="9220" max="9220" width="43.54296875" style="659" customWidth="1"/>
    <col min="9221" max="9221" width="35.54296875" style="659" customWidth="1"/>
    <col min="9222" max="9222" width="36" style="659" customWidth="1"/>
    <col min="9223" max="9223" width="34.90625" style="659" customWidth="1"/>
    <col min="9224" max="9474" width="9.08984375" style="659"/>
    <col min="9475" max="9475" width="110.36328125" style="659" customWidth="1"/>
    <col min="9476" max="9476" width="43.54296875" style="659" customWidth="1"/>
    <col min="9477" max="9477" width="35.54296875" style="659" customWidth="1"/>
    <col min="9478" max="9478" width="36" style="659" customWidth="1"/>
    <col min="9479" max="9479" width="34.90625" style="659" customWidth="1"/>
    <col min="9480" max="9730" width="9.08984375" style="659"/>
    <col min="9731" max="9731" width="110.36328125" style="659" customWidth="1"/>
    <col min="9732" max="9732" width="43.54296875" style="659" customWidth="1"/>
    <col min="9733" max="9733" width="35.54296875" style="659" customWidth="1"/>
    <col min="9734" max="9734" width="36" style="659" customWidth="1"/>
    <col min="9735" max="9735" width="34.90625" style="659" customWidth="1"/>
    <col min="9736" max="9986" width="9.08984375" style="659"/>
    <col min="9987" max="9987" width="110.36328125" style="659" customWidth="1"/>
    <col min="9988" max="9988" width="43.54296875" style="659" customWidth="1"/>
    <col min="9989" max="9989" width="35.54296875" style="659" customWidth="1"/>
    <col min="9990" max="9990" width="36" style="659" customWidth="1"/>
    <col min="9991" max="9991" width="34.90625" style="659" customWidth="1"/>
    <col min="9992" max="10242" width="9.08984375" style="659"/>
    <col min="10243" max="10243" width="110.36328125" style="659" customWidth="1"/>
    <col min="10244" max="10244" width="43.54296875" style="659" customWidth="1"/>
    <col min="10245" max="10245" width="35.54296875" style="659" customWidth="1"/>
    <col min="10246" max="10246" width="36" style="659" customWidth="1"/>
    <col min="10247" max="10247" width="34.90625" style="659" customWidth="1"/>
    <col min="10248" max="10498" width="9.08984375" style="659"/>
    <col min="10499" max="10499" width="110.36328125" style="659" customWidth="1"/>
    <col min="10500" max="10500" width="43.54296875" style="659" customWidth="1"/>
    <col min="10501" max="10501" width="35.54296875" style="659" customWidth="1"/>
    <col min="10502" max="10502" width="36" style="659" customWidth="1"/>
    <col min="10503" max="10503" width="34.90625" style="659" customWidth="1"/>
    <col min="10504" max="10754" width="9.08984375" style="659"/>
    <col min="10755" max="10755" width="110.36328125" style="659" customWidth="1"/>
    <col min="10756" max="10756" width="43.54296875" style="659" customWidth="1"/>
    <col min="10757" max="10757" width="35.54296875" style="659" customWidth="1"/>
    <col min="10758" max="10758" width="36" style="659" customWidth="1"/>
    <col min="10759" max="10759" width="34.90625" style="659" customWidth="1"/>
    <col min="10760" max="11010" width="9.08984375" style="659"/>
    <col min="11011" max="11011" width="110.36328125" style="659" customWidth="1"/>
    <col min="11012" max="11012" width="43.54296875" style="659" customWidth="1"/>
    <col min="11013" max="11013" width="35.54296875" style="659" customWidth="1"/>
    <col min="11014" max="11014" width="36" style="659" customWidth="1"/>
    <col min="11015" max="11015" width="34.90625" style="659" customWidth="1"/>
    <col min="11016" max="11266" width="9.08984375" style="659"/>
    <col min="11267" max="11267" width="110.36328125" style="659" customWidth="1"/>
    <col min="11268" max="11268" width="43.54296875" style="659" customWidth="1"/>
    <col min="11269" max="11269" width="35.54296875" style="659" customWidth="1"/>
    <col min="11270" max="11270" width="36" style="659" customWidth="1"/>
    <col min="11271" max="11271" width="34.90625" style="659" customWidth="1"/>
    <col min="11272" max="11522" width="9.08984375" style="659"/>
    <col min="11523" max="11523" width="110.36328125" style="659" customWidth="1"/>
    <col min="11524" max="11524" width="43.54296875" style="659" customWidth="1"/>
    <col min="11525" max="11525" width="35.54296875" style="659" customWidth="1"/>
    <col min="11526" max="11526" width="36" style="659" customWidth="1"/>
    <col min="11527" max="11527" width="34.90625" style="659" customWidth="1"/>
    <col min="11528" max="11778" width="9.08984375" style="659"/>
    <col min="11779" max="11779" width="110.36328125" style="659" customWidth="1"/>
    <col min="11780" max="11780" width="43.54296875" style="659" customWidth="1"/>
    <col min="11781" max="11781" width="35.54296875" style="659" customWidth="1"/>
    <col min="11782" max="11782" width="36" style="659" customWidth="1"/>
    <col min="11783" max="11783" width="34.90625" style="659" customWidth="1"/>
    <col min="11784" max="12034" width="9.08984375" style="659"/>
    <col min="12035" max="12035" width="110.36328125" style="659" customWidth="1"/>
    <col min="12036" max="12036" width="43.54296875" style="659" customWidth="1"/>
    <col min="12037" max="12037" width="35.54296875" style="659" customWidth="1"/>
    <col min="12038" max="12038" width="36" style="659" customWidth="1"/>
    <col min="12039" max="12039" width="34.90625" style="659" customWidth="1"/>
    <col min="12040" max="12290" width="9.08984375" style="659"/>
    <col min="12291" max="12291" width="110.36328125" style="659" customWidth="1"/>
    <col min="12292" max="12292" width="43.54296875" style="659" customWidth="1"/>
    <col min="12293" max="12293" width="35.54296875" style="659" customWidth="1"/>
    <col min="12294" max="12294" width="36" style="659" customWidth="1"/>
    <col min="12295" max="12295" width="34.90625" style="659" customWidth="1"/>
    <col min="12296" max="12546" width="9.08984375" style="659"/>
    <col min="12547" max="12547" width="110.36328125" style="659" customWidth="1"/>
    <col min="12548" max="12548" width="43.54296875" style="659" customWidth="1"/>
    <col min="12549" max="12549" width="35.54296875" style="659" customWidth="1"/>
    <col min="12550" max="12550" width="36" style="659" customWidth="1"/>
    <col min="12551" max="12551" width="34.90625" style="659" customWidth="1"/>
    <col min="12552" max="12802" width="9.08984375" style="659"/>
    <col min="12803" max="12803" width="110.36328125" style="659" customWidth="1"/>
    <col min="12804" max="12804" width="43.54296875" style="659" customWidth="1"/>
    <col min="12805" max="12805" width="35.54296875" style="659" customWidth="1"/>
    <col min="12806" max="12806" width="36" style="659" customWidth="1"/>
    <col min="12807" max="12807" width="34.90625" style="659" customWidth="1"/>
    <col min="12808" max="13058" width="9.08984375" style="659"/>
    <col min="13059" max="13059" width="110.36328125" style="659" customWidth="1"/>
    <col min="13060" max="13060" width="43.54296875" style="659" customWidth="1"/>
    <col min="13061" max="13061" width="35.54296875" style="659" customWidth="1"/>
    <col min="13062" max="13062" width="36" style="659" customWidth="1"/>
    <col min="13063" max="13063" width="34.90625" style="659" customWidth="1"/>
    <col min="13064" max="13314" width="9.08984375" style="659"/>
    <col min="13315" max="13315" width="110.36328125" style="659" customWidth="1"/>
    <col min="13316" max="13316" width="43.54296875" style="659" customWidth="1"/>
    <col min="13317" max="13317" width="35.54296875" style="659" customWidth="1"/>
    <col min="13318" max="13318" width="36" style="659" customWidth="1"/>
    <col min="13319" max="13319" width="34.90625" style="659" customWidth="1"/>
    <col min="13320" max="13570" width="9.08984375" style="659"/>
    <col min="13571" max="13571" width="110.36328125" style="659" customWidth="1"/>
    <col min="13572" max="13572" width="43.54296875" style="659" customWidth="1"/>
    <col min="13573" max="13573" width="35.54296875" style="659" customWidth="1"/>
    <col min="13574" max="13574" width="36" style="659" customWidth="1"/>
    <col min="13575" max="13575" width="34.90625" style="659" customWidth="1"/>
    <col min="13576" max="13826" width="9.08984375" style="659"/>
    <col min="13827" max="13827" width="110.36328125" style="659" customWidth="1"/>
    <col min="13828" max="13828" width="43.54296875" style="659" customWidth="1"/>
    <col min="13829" max="13829" width="35.54296875" style="659" customWidth="1"/>
    <col min="13830" max="13830" width="36" style="659" customWidth="1"/>
    <col min="13831" max="13831" width="34.90625" style="659" customWidth="1"/>
    <col min="13832" max="14082" width="9.08984375" style="659"/>
    <col min="14083" max="14083" width="110.36328125" style="659" customWidth="1"/>
    <col min="14084" max="14084" width="43.54296875" style="659" customWidth="1"/>
    <col min="14085" max="14085" width="35.54296875" style="659" customWidth="1"/>
    <col min="14086" max="14086" width="36" style="659" customWidth="1"/>
    <col min="14087" max="14087" width="34.90625" style="659" customWidth="1"/>
    <col min="14088" max="14338" width="9.08984375" style="659"/>
    <col min="14339" max="14339" width="110.36328125" style="659" customWidth="1"/>
    <col min="14340" max="14340" width="43.54296875" style="659" customWidth="1"/>
    <col min="14341" max="14341" width="35.54296875" style="659" customWidth="1"/>
    <col min="14342" max="14342" width="36" style="659" customWidth="1"/>
    <col min="14343" max="14343" width="34.90625" style="659" customWidth="1"/>
    <col min="14344" max="14594" width="9.08984375" style="659"/>
    <col min="14595" max="14595" width="110.36328125" style="659" customWidth="1"/>
    <col min="14596" max="14596" width="43.54296875" style="659" customWidth="1"/>
    <col min="14597" max="14597" width="35.54296875" style="659" customWidth="1"/>
    <col min="14598" max="14598" width="36" style="659" customWidth="1"/>
    <col min="14599" max="14599" width="34.90625" style="659" customWidth="1"/>
    <col min="14600" max="14850" width="9.08984375" style="659"/>
    <col min="14851" max="14851" width="110.36328125" style="659" customWidth="1"/>
    <col min="14852" max="14852" width="43.54296875" style="659" customWidth="1"/>
    <col min="14853" max="14853" width="35.54296875" style="659" customWidth="1"/>
    <col min="14854" max="14854" width="36" style="659" customWidth="1"/>
    <col min="14855" max="14855" width="34.90625" style="659" customWidth="1"/>
    <col min="14856" max="15106" width="9.08984375" style="659"/>
    <col min="15107" max="15107" width="110.36328125" style="659" customWidth="1"/>
    <col min="15108" max="15108" width="43.54296875" style="659" customWidth="1"/>
    <col min="15109" max="15109" width="35.54296875" style="659" customWidth="1"/>
    <col min="15110" max="15110" width="36" style="659" customWidth="1"/>
    <col min="15111" max="15111" width="34.90625" style="659" customWidth="1"/>
    <col min="15112" max="15362" width="9.08984375" style="659"/>
    <col min="15363" max="15363" width="110.36328125" style="659" customWidth="1"/>
    <col min="15364" max="15364" width="43.54296875" style="659" customWidth="1"/>
    <col min="15365" max="15365" width="35.54296875" style="659" customWidth="1"/>
    <col min="15366" max="15366" width="36" style="659" customWidth="1"/>
    <col min="15367" max="15367" width="34.90625" style="659" customWidth="1"/>
    <col min="15368" max="15618" width="9.08984375" style="659"/>
    <col min="15619" max="15619" width="110.36328125" style="659" customWidth="1"/>
    <col min="15620" max="15620" width="43.54296875" style="659" customWidth="1"/>
    <col min="15621" max="15621" width="35.54296875" style="659" customWidth="1"/>
    <col min="15622" max="15622" width="36" style="659" customWidth="1"/>
    <col min="15623" max="15623" width="34.90625" style="659" customWidth="1"/>
    <col min="15624" max="15874" width="9.08984375" style="659"/>
    <col min="15875" max="15875" width="110.36328125" style="659" customWidth="1"/>
    <col min="15876" max="15876" width="43.54296875" style="659" customWidth="1"/>
    <col min="15877" max="15877" width="35.54296875" style="659" customWidth="1"/>
    <col min="15878" max="15878" width="36" style="659" customWidth="1"/>
    <col min="15879" max="15879" width="34.90625" style="659" customWidth="1"/>
    <col min="15880" max="16130" width="9.08984375" style="659"/>
    <col min="16131" max="16131" width="110.36328125" style="659" customWidth="1"/>
    <col min="16132" max="16132" width="43.54296875" style="659" customWidth="1"/>
    <col min="16133" max="16133" width="35.54296875" style="659" customWidth="1"/>
    <col min="16134" max="16134" width="36" style="659" customWidth="1"/>
    <col min="16135" max="16135" width="34.90625" style="659" customWidth="1"/>
    <col min="16136" max="16384" width="9.08984375" style="659"/>
  </cols>
  <sheetData>
    <row r="2" spans="2:7" x14ac:dyDescent="0.3">
      <c r="B2" s="22"/>
      <c r="C2" s="645" t="str">
        <f>Index!B2</f>
        <v xml:space="preserve">      Maharashtra State Power Generation Company Ltd.</v>
      </c>
      <c r="D2" s="22"/>
      <c r="E2" s="22"/>
      <c r="F2" s="22"/>
      <c r="G2" s="22"/>
    </row>
    <row r="3" spans="2:7" x14ac:dyDescent="0.3">
      <c r="B3" s="682"/>
      <c r="C3" s="658" t="s">
        <v>996</v>
      </c>
      <c r="D3" s="682"/>
      <c r="E3" s="682"/>
      <c r="F3" s="682"/>
      <c r="G3" s="682"/>
    </row>
    <row r="4" spans="2:7" x14ac:dyDescent="0.3">
      <c r="B4" s="682"/>
      <c r="C4" s="658" t="s">
        <v>1004</v>
      </c>
      <c r="D4" s="682"/>
      <c r="E4" s="682"/>
      <c r="F4" s="682"/>
      <c r="G4" s="682"/>
    </row>
    <row r="5" spans="2:7" x14ac:dyDescent="0.3">
      <c r="B5" s="22"/>
      <c r="C5" s="658"/>
      <c r="D5" s="22"/>
      <c r="E5" s="22"/>
      <c r="F5" s="22"/>
      <c r="G5" s="21" t="s">
        <v>10</v>
      </c>
    </row>
    <row r="6" spans="2:7" s="686" customFormat="1" ht="61.5" customHeight="1" x14ac:dyDescent="0.25">
      <c r="B6" s="683" t="s">
        <v>37</v>
      </c>
      <c r="C6" s="684" t="s">
        <v>1005</v>
      </c>
      <c r="D6" s="684" t="s">
        <v>1006</v>
      </c>
      <c r="E6" s="684" t="s">
        <v>1007</v>
      </c>
      <c r="F6" s="685" t="s">
        <v>1008</v>
      </c>
      <c r="G6" s="684" t="s">
        <v>1009</v>
      </c>
    </row>
    <row r="7" spans="2:7" x14ac:dyDescent="0.3">
      <c r="B7" s="687" t="s">
        <v>1010</v>
      </c>
      <c r="C7" s="1463" t="s">
        <v>1002</v>
      </c>
      <c r="D7" s="1464"/>
      <c r="E7" s="1464"/>
      <c r="F7" s="1464"/>
      <c r="G7" s="1465"/>
    </row>
    <row r="8" spans="2:7" x14ac:dyDescent="0.3">
      <c r="B8" s="688" t="s">
        <v>1011</v>
      </c>
      <c r="C8" s="1466"/>
      <c r="D8" s="1467"/>
      <c r="E8" s="1467"/>
      <c r="F8" s="1467"/>
      <c r="G8" s="1468"/>
    </row>
    <row r="9" spans="2:7" x14ac:dyDescent="0.3">
      <c r="B9" s="688" t="s">
        <v>1012</v>
      </c>
      <c r="C9" s="1466"/>
      <c r="D9" s="1467"/>
      <c r="E9" s="1467"/>
      <c r="F9" s="1467"/>
      <c r="G9" s="1468"/>
    </row>
    <row r="10" spans="2:7" x14ac:dyDescent="0.3">
      <c r="B10" s="688" t="s">
        <v>1008</v>
      </c>
      <c r="C10" s="1466"/>
      <c r="D10" s="1467"/>
      <c r="E10" s="1467"/>
      <c r="F10" s="1467"/>
      <c r="G10" s="1468"/>
    </row>
    <row r="11" spans="2:7" x14ac:dyDescent="0.3">
      <c r="B11" s="687" t="s">
        <v>1013</v>
      </c>
      <c r="C11" s="1466"/>
      <c r="D11" s="1467"/>
      <c r="E11" s="1467"/>
      <c r="F11" s="1467"/>
      <c r="G11" s="1468"/>
    </row>
    <row r="12" spans="2:7" x14ac:dyDescent="0.3">
      <c r="B12" s="688"/>
      <c r="C12" s="1466"/>
      <c r="D12" s="1467"/>
      <c r="E12" s="1467"/>
      <c r="F12" s="1467"/>
      <c r="G12" s="1468"/>
    </row>
    <row r="13" spans="2:7" x14ac:dyDescent="0.3">
      <c r="B13" s="687" t="s">
        <v>1014</v>
      </c>
      <c r="C13" s="1466"/>
      <c r="D13" s="1467"/>
      <c r="E13" s="1467"/>
      <c r="F13" s="1467"/>
      <c r="G13" s="1468"/>
    </row>
    <row r="14" spans="2:7" x14ac:dyDescent="0.3">
      <c r="B14" s="688" t="s">
        <v>1011</v>
      </c>
      <c r="C14" s="1466"/>
      <c r="D14" s="1467"/>
      <c r="E14" s="1467"/>
      <c r="F14" s="1467"/>
      <c r="G14" s="1468"/>
    </row>
    <row r="15" spans="2:7" x14ac:dyDescent="0.3">
      <c r="B15" s="688" t="s">
        <v>1012</v>
      </c>
      <c r="C15" s="1466"/>
      <c r="D15" s="1467"/>
      <c r="E15" s="1467"/>
      <c r="F15" s="1467"/>
      <c r="G15" s="1468"/>
    </row>
    <row r="16" spans="2:7" x14ac:dyDescent="0.3">
      <c r="B16" s="688" t="s">
        <v>1008</v>
      </c>
      <c r="C16" s="1466"/>
      <c r="D16" s="1467"/>
      <c r="E16" s="1467"/>
      <c r="F16" s="1467"/>
      <c r="G16" s="1468"/>
    </row>
    <row r="17" spans="2:7" x14ac:dyDescent="0.3">
      <c r="B17" s="687" t="s">
        <v>1015</v>
      </c>
      <c r="C17" s="1466"/>
      <c r="D17" s="1467"/>
      <c r="E17" s="1467"/>
      <c r="F17" s="1467"/>
      <c r="G17" s="1468"/>
    </row>
    <row r="18" spans="2:7" x14ac:dyDescent="0.3">
      <c r="B18" s="688"/>
      <c r="C18" s="1466"/>
      <c r="D18" s="1467"/>
      <c r="E18" s="1467"/>
      <c r="F18" s="1467"/>
      <c r="G18" s="1468"/>
    </row>
    <row r="19" spans="2:7" x14ac:dyDescent="0.3">
      <c r="B19" s="687" t="s">
        <v>1016</v>
      </c>
      <c r="C19" s="1469"/>
      <c r="D19" s="1470"/>
      <c r="E19" s="1470"/>
      <c r="F19" s="1470"/>
      <c r="G19" s="1471"/>
    </row>
    <row r="21" spans="2:7" x14ac:dyDescent="0.3">
      <c r="B21" s="659" t="s">
        <v>1017</v>
      </c>
    </row>
    <row r="29" spans="2:7" ht="29.4" customHeight="1" x14ac:dyDescent="0.3">
      <c r="C29" s="681"/>
    </row>
  </sheetData>
  <mergeCells count="1">
    <mergeCell ref="C7:G1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V155"/>
  <sheetViews>
    <sheetView topLeftCell="F1" workbookViewId="0">
      <selection activeCell="L2" sqref="L2"/>
    </sheetView>
  </sheetViews>
  <sheetFormatPr defaultColWidth="9.08984375" defaultRowHeight="14" x14ac:dyDescent="0.3"/>
  <cols>
    <col min="1" max="1" width="14.54296875" style="692" customWidth="1"/>
    <col min="2" max="2" width="14.453125" style="689" customWidth="1"/>
    <col min="3" max="3" width="58.08984375" style="697" customWidth="1"/>
    <col min="4" max="17" width="15.36328125" style="692" customWidth="1"/>
    <col min="18" max="18" width="16.08984375" style="692" customWidth="1"/>
    <col min="19" max="19" width="15.36328125" style="692" customWidth="1"/>
    <col min="20" max="20" width="15.36328125" style="693" customWidth="1"/>
    <col min="21" max="21" width="15.36328125" style="694" customWidth="1"/>
    <col min="22" max="22" width="19.453125" style="692" customWidth="1"/>
    <col min="23" max="259" width="9.08984375" style="692"/>
    <col min="260" max="260" width="14.54296875" style="692" customWidth="1"/>
    <col min="261" max="261" width="14.453125" style="692" customWidth="1"/>
    <col min="262" max="262" width="58.08984375" style="692" customWidth="1"/>
    <col min="263" max="263" width="30.453125" style="692" customWidth="1"/>
    <col min="264" max="264" width="27.36328125" style="692" customWidth="1"/>
    <col min="265" max="265" width="30.90625" style="692" customWidth="1"/>
    <col min="266" max="266" width="24.90625" style="692" customWidth="1"/>
    <col min="267" max="267" width="27.36328125" style="692" customWidth="1"/>
    <col min="268" max="268" width="32" style="692" customWidth="1"/>
    <col min="269" max="269" width="25.54296875" style="692" customWidth="1"/>
    <col min="270" max="270" width="27.36328125" style="692" customWidth="1"/>
    <col min="271" max="271" width="31.453125" style="692" customWidth="1"/>
    <col min="272" max="272" width="30.54296875" style="692" customWidth="1"/>
    <col min="273" max="273" width="27.36328125" style="692" customWidth="1"/>
    <col min="274" max="274" width="32.54296875" style="692" customWidth="1"/>
    <col min="275" max="275" width="30.453125" style="692" customWidth="1"/>
    <col min="276" max="276" width="24.36328125" style="692" customWidth="1"/>
    <col min="277" max="277" width="28" style="692" customWidth="1"/>
    <col min="278" max="278" width="19.453125" style="692" customWidth="1"/>
    <col min="279" max="515" width="9.08984375" style="692"/>
    <col min="516" max="516" width="14.54296875" style="692" customWidth="1"/>
    <col min="517" max="517" width="14.453125" style="692" customWidth="1"/>
    <col min="518" max="518" width="58.08984375" style="692" customWidth="1"/>
    <col min="519" max="519" width="30.453125" style="692" customWidth="1"/>
    <col min="520" max="520" width="27.36328125" style="692" customWidth="1"/>
    <col min="521" max="521" width="30.90625" style="692" customWidth="1"/>
    <col min="522" max="522" width="24.90625" style="692" customWidth="1"/>
    <col min="523" max="523" width="27.36328125" style="692" customWidth="1"/>
    <col min="524" max="524" width="32" style="692" customWidth="1"/>
    <col min="525" max="525" width="25.54296875" style="692" customWidth="1"/>
    <col min="526" max="526" width="27.36328125" style="692" customWidth="1"/>
    <col min="527" max="527" width="31.453125" style="692" customWidth="1"/>
    <col min="528" max="528" width="30.54296875" style="692" customWidth="1"/>
    <col min="529" max="529" width="27.36328125" style="692" customWidth="1"/>
    <col min="530" max="530" width="32.54296875" style="692" customWidth="1"/>
    <col min="531" max="531" width="30.453125" style="692" customWidth="1"/>
    <col min="532" max="532" width="24.36328125" style="692" customWidth="1"/>
    <col min="533" max="533" width="28" style="692" customWidth="1"/>
    <col min="534" max="534" width="19.453125" style="692" customWidth="1"/>
    <col min="535" max="771" width="9.08984375" style="692"/>
    <col min="772" max="772" width="14.54296875" style="692" customWidth="1"/>
    <col min="773" max="773" width="14.453125" style="692" customWidth="1"/>
    <col min="774" max="774" width="58.08984375" style="692" customWidth="1"/>
    <col min="775" max="775" width="30.453125" style="692" customWidth="1"/>
    <col min="776" max="776" width="27.36328125" style="692" customWidth="1"/>
    <col min="777" max="777" width="30.90625" style="692" customWidth="1"/>
    <col min="778" max="778" width="24.90625" style="692" customWidth="1"/>
    <col min="779" max="779" width="27.36328125" style="692" customWidth="1"/>
    <col min="780" max="780" width="32" style="692" customWidth="1"/>
    <col min="781" max="781" width="25.54296875" style="692" customWidth="1"/>
    <col min="782" max="782" width="27.36328125" style="692" customWidth="1"/>
    <col min="783" max="783" width="31.453125" style="692" customWidth="1"/>
    <col min="784" max="784" width="30.54296875" style="692" customWidth="1"/>
    <col min="785" max="785" width="27.36328125" style="692" customWidth="1"/>
    <col min="786" max="786" width="32.54296875" style="692" customWidth="1"/>
    <col min="787" max="787" width="30.453125" style="692" customWidth="1"/>
    <col min="788" max="788" width="24.36328125" style="692" customWidth="1"/>
    <col min="789" max="789" width="28" style="692" customWidth="1"/>
    <col min="790" max="790" width="19.453125" style="692" customWidth="1"/>
    <col min="791" max="1027" width="9.08984375" style="692"/>
    <col min="1028" max="1028" width="14.54296875" style="692" customWidth="1"/>
    <col min="1029" max="1029" width="14.453125" style="692" customWidth="1"/>
    <col min="1030" max="1030" width="58.08984375" style="692" customWidth="1"/>
    <col min="1031" max="1031" width="30.453125" style="692" customWidth="1"/>
    <col min="1032" max="1032" width="27.36328125" style="692" customWidth="1"/>
    <col min="1033" max="1033" width="30.90625" style="692" customWidth="1"/>
    <col min="1034" max="1034" width="24.90625" style="692" customWidth="1"/>
    <col min="1035" max="1035" width="27.36328125" style="692" customWidth="1"/>
    <col min="1036" max="1036" width="32" style="692" customWidth="1"/>
    <col min="1037" max="1037" width="25.54296875" style="692" customWidth="1"/>
    <col min="1038" max="1038" width="27.36328125" style="692" customWidth="1"/>
    <col min="1039" max="1039" width="31.453125" style="692" customWidth="1"/>
    <col min="1040" max="1040" width="30.54296875" style="692" customWidth="1"/>
    <col min="1041" max="1041" width="27.36328125" style="692" customWidth="1"/>
    <col min="1042" max="1042" width="32.54296875" style="692" customWidth="1"/>
    <col min="1043" max="1043" width="30.453125" style="692" customWidth="1"/>
    <col min="1044" max="1044" width="24.36328125" style="692" customWidth="1"/>
    <col min="1045" max="1045" width="28" style="692" customWidth="1"/>
    <col min="1046" max="1046" width="19.453125" style="692" customWidth="1"/>
    <col min="1047" max="1283" width="9.08984375" style="692"/>
    <col min="1284" max="1284" width="14.54296875" style="692" customWidth="1"/>
    <col min="1285" max="1285" width="14.453125" style="692" customWidth="1"/>
    <col min="1286" max="1286" width="58.08984375" style="692" customWidth="1"/>
    <col min="1287" max="1287" width="30.453125" style="692" customWidth="1"/>
    <col min="1288" max="1288" width="27.36328125" style="692" customWidth="1"/>
    <col min="1289" max="1289" width="30.90625" style="692" customWidth="1"/>
    <col min="1290" max="1290" width="24.90625" style="692" customWidth="1"/>
    <col min="1291" max="1291" width="27.36328125" style="692" customWidth="1"/>
    <col min="1292" max="1292" width="32" style="692" customWidth="1"/>
    <col min="1293" max="1293" width="25.54296875" style="692" customWidth="1"/>
    <col min="1294" max="1294" width="27.36328125" style="692" customWidth="1"/>
    <col min="1295" max="1295" width="31.453125" style="692" customWidth="1"/>
    <col min="1296" max="1296" width="30.54296875" style="692" customWidth="1"/>
    <col min="1297" max="1297" width="27.36328125" style="692" customWidth="1"/>
    <col min="1298" max="1298" width="32.54296875" style="692" customWidth="1"/>
    <col min="1299" max="1299" width="30.453125" style="692" customWidth="1"/>
    <col min="1300" max="1300" width="24.36328125" style="692" customWidth="1"/>
    <col min="1301" max="1301" width="28" style="692" customWidth="1"/>
    <col min="1302" max="1302" width="19.453125" style="692" customWidth="1"/>
    <col min="1303" max="1539" width="9.08984375" style="692"/>
    <col min="1540" max="1540" width="14.54296875" style="692" customWidth="1"/>
    <col min="1541" max="1541" width="14.453125" style="692" customWidth="1"/>
    <col min="1542" max="1542" width="58.08984375" style="692" customWidth="1"/>
    <col min="1543" max="1543" width="30.453125" style="692" customWidth="1"/>
    <col min="1544" max="1544" width="27.36328125" style="692" customWidth="1"/>
    <col min="1545" max="1545" width="30.90625" style="692" customWidth="1"/>
    <col min="1546" max="1546" width="24.90625" style="692" customWidth="1"/>
    <col min="1547" max="1547" width="27.36328125" style="692" customWidth="1"/>
    <col min="1548" max="1548" width="32" style="692" customWidth="1"/>
    <col min="1549" max="1549" width="25.54296875" style="692" customWidth="1"/>
    <col min="1550" max="1550" width="27.36328125" style="692" customWidth="1"/>
    <col min="1551" max="1551" width="31.453125" style="692" customWidth="1"/>
    <col min="1552" max="1552" width="30.54296875" style="692" customWidth="1"/>
    <col min="1553" max="1553" width="27.36328125" style="692" customWidth="1"/>
    <col min="1554" max="1554" width="32.54296875" style="692" customWidth="1"/>
    <col min="1555" max="1555" width="30.453125" style="692" customWidth="1"/>
    <col min="1556" max="1556" width="24.36328125" style="692" customWidth="1"/>
    <col min="1557" max="1557" width="28" style="692" customWidth="1"/>
    <col min="1558" max="1558" width="19.453125" style="692" customWidth="1"/>
    <col min="1559" max="1795" width="9.08984375" style="692"/>
    <col min="1796" max="1796" width="14.54296875" style="692" customWidth="1"/>
    <col min="1797" max="1797" width="14.453125" style="692" customWidth="1"/>
    <col min="1798" max="1798" width="58.08984375" style="692" customWidth="1"/>
    <col min="1799" max="1799" width="30.453125" style="692" customWidth="1"/>
    <col min="1800" max="1800" width="27.36328125" style="692" customWidth="1"/>
    <col min="1801" max="1801" width="30.90625" style="692" customWidth="1"/>
    <col min="1802" max="1802" width="24.90625" style="692" customWidth="1"/>
    <col min="1803" max="1803" width="27.36328125" style="692" customWidth="1"/>
    <col min="1804" max="1804" width="32" style="692" customWidth="1"/>
    <col min="1805" max="1805" width="25.54296875" style="692" customWidth="1"/>
    <col min="1806" max="1806" width="27.36328125" style="692" customWidth="1"/>
    <col min="1807" max="1807" width="31.453125" style="692" customWidth="1"/>
    <col min="1808" max="1808" width="30.54296875" style="692" customWidth="1"/>
    <col min="1809" max="1809" width="27.36328125" style="692" customWidth="1"/>
    <col min="1810" max="1810" width="32.54296875" style="692" customWidth="1"/>
    <col min="1811" max="1811" width="30.453125" style="692" customWidth="1"/>
    <col min="1812" max="1812" width="24.36328125" style="692" customWidth="1"/>
    <col min="1813" max="1813" width="28" style="692" customWidth="1"/>
    <col min="1814" max="1814" width="19.453125" style="692" customWidth="1"/>
    <col min="1815" max="2051" width="9.08984375" style="692"/>
    <col min="2052" max="2052" width="14.54296875" style="692" customWidth="1"/>
    <col min="2053" max="2053" width="14.453125" style="692" customWidth="1"/>
    <col min="2054" max="2054" width="58.08984375" style="692" customWidth="1"/>
    <col min="2055" max="2055" width="30.453125" style="692" customWidth="1"/>
    <col min="2056" max="2056" width="27.36328125" style="692" customWidth="1"/>
    <col min="2057" max="2057" width="30.90625" style="692" customWidth="1"/>
    <col min="2058" max="2058" width="24.90625" style="692" customWidth="1"/>
    <col min="2059" max="2059" width="27.36328125" style="692" customWidth="1"/>
    <col min="2060" max="2060" width="32" style="692" customWidth="1"/>
    <col min="2061" max="2061" width="25.54296875" style="692" customWidth="1"/>
    <col min="2062" max="2062" width="27.36328125" style="692" customWidth="1"/>
    <col min="2063" max="2063" width="31.453125" style="692" customWidth="1"/>
    <col min="2064" max="2064" width="30.54296875" style="692" customWidth="1"/>
    <col min="2065" max="2065" width="27.36328125" style="692" customWidth="1"/>
    <col min="2066" max="2066" width="32.54296875" style="692" customWidth="1"/>
    <col min="2067" max="2067" width="30.453125" style="692" customWidth="1"/>
    <col min="2068" max="2068" width="24.36328125" style="692" customWidth="1"/>
    <col min="2069" max="2069" width="28" style="692" customWidth="1"/>
    <col min="2070" max="2070" width="19.453125" style="692" customWidth="1"/>
    <col min="2071" max="2307" width="9.08984375" style="692"/>
    <col min="2308" max="2308" width="14.54296875" style="692" customWidth="1"/>
    <col min="2309" max="2309" width="14.453125" style="692" customWidth="1"/>
    <col min="2310" max="2310" width="58.08984375" style="692" customWidth="1"/>
    <col min="2311" max="2311" width="30.453125" style="692" customWidth="1"/>
    <col min="2312" max="2312" width="27.36328125" style="692" customWidth="1"/>
    <col min="2313" max="2313" width="30.90625" style="692" customWidth="1"/>
    <col min="2314" max="2314" width="24.90625" style="692" customWidth="1"/>
    <col min="2315" max="2315" width="27.36328125" style="692" customWidth="1"/>
    <col min="2316" max="2316" width="32" style="692" customWidth="1"/>
    <col min="2317" max="2317" width="25.54296875" style="692" customWidth="1"/>
    <col min="2318" max="2318" width="27.36328125" style="692" customWidth="1"/>
    <col min="2319" max="2319" width="31.453125" style="692" customWidth="1"/>
    <col min="2320" max="2320" width="30.54296875" style="692" customWidth="1"/>
    <col min="2321" max="2321" width="27.36328125" style="692" customWidth="1"/>
    <col min="2322" max="2322" width="32.54296875" style="692" customWidth="1"/>
    <col min="2323" max="2323" width="30.453125" style="692" customWidth="1"/>
    <col min="2324" max="2324" width="24.36328125" style="692" customWidth="1"/>
    <col min="2325" max="2325" width="28" style="692" customWidth="1"/>
    <col min="2326" max="2326" width="19.453125" style="692" customWidth="1"/>
    <col min="2327" max="2563" width="9.08984375" style="692"/>
    <col min="2564" max="2564" width="14.54296875" style="692" customWidth="1"/>
    <col min="2565" max="2565" width="14.453125" style="692" customWidth="1"/>
    <col min="2566" max="2566" width="58.08984375" style="692" customWidth="1"/>
    <col min="2567" max="2567" width="30.453125" style="692" customWidth="1"/>
    <col min="2568" max="2568" width="27.36328125" style="692" customWidth="1"/>
    <col min="2569" max="2569" width="30.90625" style="692" customWidth="1"/>
    <col min="2570" max="2570" width="24.90625" style="692" customWidth="1"/>
    <col min="2571" max="2571" width="27.36328125" style="692" customWidth="1"/>
    <col min="2572" max="2572" width="32" style="692" customWidth="1"/>
    <col min="2573" max="2573" width="25.54296875" style="692" customWidth="1"/>
    <col min="2574" max="2574" width="27.36328125" style="692" customWidth="1"/>
    <col min="2575" max="2575" width="31.453125" style="692" customWidth="1"/>
    <col min="2576" max="2576" width="30.54296875" style="692" customWidth="1"/>
    <col min="2577" max="2577" width="27.36328125" style="692" customWidth="1"/>
    <col min="2578" max="2578" width="32.54296875" style="692" customWidth="1"/>
    <col min="2579" max="2579" width="30.453125" style="692" customWidth="1"/>
    <col min="2580" max="2580" width="24.36328125" style="692" customWidth="1"/>
    <col min="2581" max="2581" width="28" style="692" customWidth="1"/>
    <col min="2582" max="2582" width="19.453125" style="692" customWidth="1"/>
    <col min="2583" max="2819" width="9.08984375" style="692"/>
    <col min="2820" max="2820" width="14.54296875" style="692" customWidth="1"/>
    <col min="2821" max="2821" width="14.453125" style="692" customWidth="1"/>
    <col min="2822" max="2822" width="58.08984375" style="692" customWidth="1"/>
    <col min="2823" max="2823" width="30.453125" style="692" customWidth="1"/>
    <col min="2824" max="2824" width="27.36328125" style="692" customWidth="1"/>
    <col min="2825" max="2825" width="30.90625" style="692" customWidth="1"/>
    <col min="2826" max="2826" width="24.90625" style="692" customWidth="1"/>
    <col min="2827" max="2827" width="27.36328125" style="692" customWidth="1"/>
    <col min="2828" max="2828" width="32" style="692" customWidth="1"/>
    <col min="2829" max="2829" width="25.54296875" style="692" customWidth="1"/>
    <col min="2830" max="2830" width="27.36328125" style="692" customWidth="1"/>
    <col min="2831" max="2831" width="31.453125" style="692" customWidth="1"/>
    <col min="2832" max="2832" width="30.54296875" style="692" customWidth="1"/>
    <col min="2833" max="2833" width="27.36328125" style="692" customWidth="1"/>
    <col min="2834" max="2834" width="32.54296875" style="692" customWidth="1"/>
    <col min="2835" max="2835" width="30.453125" style="692" customWidth="1"/>
    <col min="2836" max="2836" width="24.36328125" style="692" customWidth="1"/>
    <col min="2837" max="2837" width="28" style="692" customWidth="1"/>
    <col min="2838" max="2838" width="19.453125" style="692" customWidth="1"/>
    <col min="2839" max="3075" width="9.08984375" style="692"/>
    <col min="3076" max="3076" width="14.54296875" style="692" customWidth="1"/>
    <col min="3077" max="3077" width="14.453125" style="692" customWidth="1"/>
    <col min="3078" max="3078" width="58.08984375" style="692" customWidth="1"/>
    <col min="3079" max="3079" width="30.453125" style="692" customWidth="1"/>
    <col min="3080" max="3080" width="27.36328125" style="692" customWidth="1"/>
    <col min="3081" max="3081" width="30.90625" style="692" customWidth="1"/>
    <col min="3082" max="3082" width="24.90625" style="692" customWidth="1"/>
    <col min="3083" max="3083" width="27.36328125" style="692" customWidth="1"/>
    <col min="3084" max="3084" width="32" style="692" customWidth="1"/>
    <col min="3085" max="3085" width="25.54296875" style="692" customWidth="1"/>
    <col min="3086" max="3086" width="27.36328125" style="692" customWidth="1"/>
    <col min="3087" max="3087" width="31.453125" style="692" customWidth="1"/>
    <col min="3088" max="3088" width="30.54296875" style="692" customWidth="1"/>
    <col min="3089" max="3089" width="27.36328125" style="692" customWidth="1"/>
    <col min="3090" max="3090" width="32.54296875" style="692" customWidth="1"/>
    <col min="3091" max="3091" width="30.453125" style="692" customWidth="1"/>
    <col min="3092" max="3092" width="24.36328125" style="692" customWidth="1"/>
    <col min="3093" max="3093" width="28" style="692" customWidth="1"/>
    <col min="3094" max="3094" width="19.453125" style="692" customWidth="1"/>
    <col min="3095" max="3331" width="9.08984375" style="692"/>
    <col min="3332" max="3332" width="14.54296875" style="692" customWidth="1"/>
    <col min="3333" max="3333" width="14.453125" style="692" customWidth="1"/>
    <col min="3334" max="3334" width="58.08984375" style="692" customWidth="1"/>
    <col min="3335" max="3335" width="30.453125" style="692" customWidth="1"/>
    <col min="3336" max="3336" width="27.36328125" style="692" customWidth="1"/>
    <col min="3337" max="3337" width="30.90625" style="692" customWidth="1"/>
    <col min="3338" max="3338" width="24.90625" style="692" customWidth="1"/>
    <col min="3339" max="3339" width="27.36328125" style="692" customWidth="1"/>
    <col min="3340" max="3340" width="32" style="692" customWidth="1"/>
    <col min="3341" max="3341" width="25.54296875" style="692" customWidth="1"/>
    <col min="3342" max="3342" width="27.36328125" style="692" customWidth="1"/>
    <col min="3343" max="3343" width="31.453125" style="692" customWidth="1"/>
    <col min="3344" max="3344" width="30.54296875" style="692" customWidth="1"/>
    <col min="3345" max="3345" width="27.36328125" style="692" customWidth="1"/>
    <col min="3346" max="3346" width="32.54296875" style="692" customWidth="1"/>
    <col min="3347" max="3347" width="30.453125" style="692" customWidth="1"/>
    <col min="3348" max="3348" width="24.36328125" style="692" customWidth="1"/>
    <col min="3349" max="3349" width="28" style="692" customWidth="1"/>
    <col min="3350" max="3350" width="19.453125" style="692" customWidth="1"/>
    <col min="3351" max="3587" width="9.08984375" style="692"/>
    <col min="3588" max="3588" width="14.54296875" style="692" customWidth="1"/>
    <col min="3589" max="3589" width="14.453125" style="692" customWidth="1"/>
    <col min="3590" max="3590" width="58.08984375" style="692" customWidth="1"/>
    <col min="3591" max="3591" width="30.453125" style="692" customWidth="1"/>
    <col min="3592" max="3592" width="27.36328125" style="692" customWidth="1"/>
    <col min="3593" max="3593" width="30.90625" style="692" customWidth="1"/>
    <col min="3594" max="3594" width="24.90625" style="692" customWidth="1"/>
    <col min="3595" max="3595" width="27.36328125" style="692" customWidth="1"/>
    <col min="3596" max="3596" width="32" style="692" customWidth="1"/>
    <col min="3597" max="3597" width="25.54296875" style="692" customWidth="1"/>
    <col min="3598" max="3598" width="27.36328125" style="692" customWidth="1"/>
    <col min="3599" max="3599" width="31.453125" style="692" customWidth="1"/>
    <col min="3600" max="3600" width="30.54296875" style="692" customWidth="1"/>
    <col min="3601" max="3601" width="27.36328125" style="692" customWidth="1"/>
    <col min="3602" max="3602" width="32.54296875" style="692" customWidth="1"/>
    <col min="3603" max="3603" width="30.453125" style="692" customWidth="1"/>
    <col min="3604" max="3604" width="24.36328125" style="692" customWidth="1"/>
    <col min="3605" max="3605" width="28" style="692" customWidth="1"/>
    <col min="3606" max="3606" width="19.453125" style="692" customWidth="1"/>
    <col min="3607" max="3843" width="9.08984375" style="692"/>
    <col min="3844" max="3844" width="14.54296875" style="692" customWidth="1"/>
    <col min="3845" max="3845" width="14.453125" style="692" customWidth="1"/>
    <col min="3846" max="3846" width="58.08984375" style="692" customWidth="1"/>
    <col min="3847" max="3847" width="30.453125" style="692" customWidth="1"/>
    <col min="3848" max="3848" width="27.36328125" style="692" customWidth="1"/>
    <col min="3849" max="3849" width="30.90625" style="692" customWidth="1"/>
    <col min="3850" max="3850" width="24.90625" style="692" customWidth="1"/>
    <col min="3851" max="3851" width="27.36328125" style="692" customWidth="1"/>
    <col min="3852" max="3852" width="32" style="692" customWidth="1"/>
    <col min="3853" max="3853" width="25.54296875" style="692" customWidth="1"/>
    <col min="3854" max="3854" width="27.36328125" style="692" customWidth="1"/>
    <col min="3855" max="3855" width="31.453125" style="692" customWidth="1"/>
    <col min="3856" max="3856" width="30.54296875" style="692" customWidth="1"/>
    <col min="3857" max="3857" width="27.36328125" style="692" customWidth="1"/>
    <col min="3858" max="3858" width="32.54296875" style="692" customWidth="1"/>
    <col min="3859" max="3859" width="30.453125" style="692" customWidth="1"/>
    <col min="3860" max="3860" width="24.36328125" style="692" customWidth="1"/>
    <col min="3861" max="3861" width="28" style="692" customWidth="1"/>
    <col min="3862" max="3862" width="19.453125" style="692" customWidth="1"/>
    <col min="3863" max="4099" width="9.08984375" style="692"/>
    <col min="4100" max="4100" width="14.54296875" style="692" customWidth="1"/>
    <col min="4101" max="4101" width="14.453125" style="692" customWidth="1"/>
    <col min="4102" max="4102" width="58.08984375" style="692" customWidth="1"/>
    <col min="4103" max="4103" width="30.453125" style="692" customWidth="1"/>
    <col min="4104" max="4104" width="27.36328125" style="692" customWidth="1"/>
    <col min="4105" max="4105" width="30.90625" style="692" customWidth="1"/>
    <col min="4106" max="4106" width="24.90625" style="692" customWidth="1"/>
    <col min="4107" max="4107" width="27.36328125" style="692" customWidth="1"/>
    <col min="4108" max="4108" width="32" style="692" customWidth="1"/>
    <col min="4109" max="4109" width="25.54296875" style="692" customWidth="1"/>
    <col min="4110" max="4110" width="27.36328125" style="692" customWidth="1"/>
    <col min="4111" max="4111" width="31.453125" style="692" customWidth="1"/>
    <col min="4112" max="4112" width="30.54296875" style="692" customWidth="1"/>
    <col min="4113" max="4113" width="27.36328125" style="692" customWidth="1"/>
    <col min="4114" max="4114" width="32.54296875" style="692" customWidth="1"/>
    <col min="4115" max="4115" width="30.453125" style="692" customWidth="1"/>
    <col min="4116" max="4116" width="24.36328125" style="692" customWidth="1"/>
    <col min="4117" max="4117" width="28" style="692" customWidth="1"/>
    <col min="4118" max="4118" width="19.453125" style="692" customWidth="1"/>
    <col min="4119" max="4355" width="9.08984375" style="692"/>
    <col min="4356" max="4356" width="14.54296875" style="692" customWidth="1"/>
    <col min="4357" max="4357" width="14.453125" style="692" customWidth="1"/>
    <col min="4358" max="4358" width="58.08984375" style="692" customWidth="1"/>
    <col min="4359" max="4359" width="30.453125" style="692" customWidth="1"/>
    <col min="4360" max="4360" width="27.36328125" style="692" customWidth="1"/>
    <col min="4361" max="4361" width="30.90625" style="692" customWidth="1"/>
    <col min="4362" max="4362" width="24.90625" style="692" customWidth="1"/>
    <col min="4363" max="4363" width="27.36328125" style="692" customWidth="1"/>
    <col min="4364" max="4364" width="32" style="692" customWidth="1"/>
    <col min="4365" max="4365" width="25.54296875" style="692" customWidth="1"/>
    <col min="4366" max="4366" width="27.36328125" style="692" customWidth="1"/>
    <col min="4367" max="4367" width="31.453125" style="692" customWidth="1"/>
    <col min="4368" max="4368" width="30.54296875" style="692" customWidth="1"/>
    <col min="4369" max="4369" width="27.36328125" style="692" customWidth="1"/>
    <col min="4370" max="4370" width="32.54296875" style="692" customWidth="1"/>
    <col min="4371" max="4371" width="30.453125" style="692" customWidth="1"/>
    <col min="4372" max="4372" width="24.36328125" style="692" customWidth="1"/>
    <col min="4373" max="4373" width="28" style="692" customWidth="1"/>
    <col min="4374" max="4374" width="19.453125" style="692" customWidth="1"/>
    <col min="4375" max="4611" width="9.08984375" style="692"/>
    <col min="4612" max="4612" width="14.54296875" style="692" customWidth="1"/>
    <col min="4613" max="4613" width="14.453125" style="692" customWidth="1"/>
    <col min="4614" max="4614" width="58.08984375" style="692" customWidth="1"/>
    <col min="4615" max="4615" width="30.453125" style="692" customWidth="1"/>
    <col min="4616" max="4616" width="27.36328125" style="692" customWidth="1"/>
    <col min="4617" max="4617" width="30.90625" style="692" customWidth="1"/>
    <col min="4618" max="4618" width="24.90625" style="692" customWidth="1"/>
    <col min="4619" max="4619" width="27.36328125" style="692" customWidth="1"/>
    <col min="4620" max="4620" width="32" style="692" customWidth="1"/>
    <col min="4621" max="4621" width="25.54296875" style="692" customWidth="1"/>
    <col min="4622" max="4622" width="27.36328125" style="692" customWidth="1"/>
    <col min="4623" max="4623" width="31.453125" style="692" customWidth="1"/>
    <col min="4624" max="4624" width="30.54296875" style="692" customWidth="1"/>
    <col min="4625" max="4625" width="27.36328125" style="692" customWidth="1"/>
    <col min="4626" max="4626" width="32.54296875" style="692" customWidth="1"/>
    <col min="4627" max="4627" width="30.453125" style="692" customWidth="1"/>
    <col min="4628" max="4628" width="24.36328125" style="692" customWidth="1"/>
    <col min="4629" max="4629" width="28" style="692" customWidth="1"/>
    <col min="4630" max="4630" width="19.453125" style="692" customWidth="1"/>
    <col min="4631" max="4867" width="9.08984375" style="692"/>
    <col min="4868" max="4868" width="14.54296875" style="692" customWidth="1"/>
    <col min="4869" max="4869" width="14.453125" style="692" customWidth="1"/>
    <col min="4870" max="4870" width="58.08984375" style="692" customWidth="1"/>
    <col min="4871" max="4871" width="30.453125" style="692" customWidth="1"/>
    <col min="4872" max="4872" width="27.36328125" style="692" customWidth="1"/>
    <col min="4873" max="4873" width="30.90625" style="692" customWidth="1"/>
    <col min="4874" max="4874" width="24.90625" style="692" customWidth="1"/>
    <col min="4875" max="4875" width="27.36328125" style="692" customWidth="1"/>
    <col min="4876" max="4876" width="32" style="692" customWidth="1"/>
    <col min="4877" max="4877" width="25.54296875" style="692" customWidth="1"/>
    <col min="4878" max="4878" width="27.36328125" style="692" customWidth="1"/>
    <col min="4879" max="4879" width="31.453125" style="692" customWidth="1"/>
    <col min="4880" max="4880" width="30.54296875" style="692" customWidth="1"/>
    <col min="4881" max="4881" width="27.36328125" style="692" customWidth="1"/>
    <col min="4882" max="4882" width="32.54296875" style="692" customWidth="1"/>
    <col min="4883" max="4883" width="30.453125" style="692" customWidth="1"/>
    <col min="4884" max="4884" width="24.36328125" style="692" customWidth="1"/>
    <col min="4885" max="4885" width="28" style="692" customWidth="1"/>
    <col min="4886" max="4886" width="19.453125" style="692" customWidth="1"/>
    <col min="4887" max="5123" width="9.08984375" style="692"/>
    <col min="5124" max="5124" width="14.54296875" style="692" customWidth="1"/>
    <col min="5125" max="5125" width="14.453125" style="692" customWidth="1"/>
    <col min="5126" max="5126" width="58.08984375" style="692" customWidth="1"/>
    <col min="5127" max="5127" width="30.453125" style="692" customWidth="1"/>
    <col min="5128" max="5128" width="27.36328125" style="692" customWidth="1"/>
    <col min="5129" max="5129" width="30.90625" style="692" customWidth="1"/>
    <col min="5130" max="5130" width="24.90625" style="692" customWidth="1"/>
    <col min="5131" max="5131" width="27.36328125" style="692" customWidth="1"/>
    <col min="5132" max="5132" width="32" style="692" customWidth="1"/>
    <col min="5133" max="5133" width="25.54296875" style="692" customWidth="1"/>
    <col min="5134" max="5134" width="27.36328125" style="692" customWidth="1"/>
    <col min="5135" max="5135" width="31.453125" style="692" customWidth="1"/>
    <col min="5136" max="5136" width="30.54296875" style="692" customWidth="1"/>
    <col min="5137" max="5137" width="27.36328125" style="692" customWidth="1"/>
    <col min="5138" max="5138" width="32.54296875" style="692" customWidth="1"/>
    <col min="5139" max="5139" width="30.453125" style="692" customWidth="1"/>
    <col min="5140" max="5140" width="24.36328125" style="692" customWidth="1"/>
    <col min="5141" max="5141" width="28" style="692" customWidth="1"/>
    <col min="5142" max="5142" width="19.453125" style="692" customWidth="1"/>
    <col min="5143" max="5379" width="9.08984375" style="692"/>
    <col min="5380" max="5380" width="14.54296875" style="692" customWidth="1"/>
    <col min="5381" max="5381" width="14.453125" style="692" customWidth="1"/>
    <col min="5382" max="5382" width="58.08984375" style="692" customWidth="1"/>
    <col min="5383" max="5383" width="30.453125" style="692" customWidth="1"/>
    <col min="5384" max="5384" width="27.36328125" style="692" customWidth="1"/>
    <col min="5385" max="5385" width="30.90625" style="692" customWidth="1"/>
    <col min="5386" max="5386" width="24.90625" style="692" customWidth="1"/>
    <col min="5387" max="5387" width="27.36328125" style="692" customWidth="1"/>
    <col min="5388" max="5388" width="32" style="692" customWidth="1"/>
    <col min="5389" max="5389" width="25.54296875" style="692" customWidth="1"/>
    <col min="5390" max="5390" width="27.36328125" style="692" customWidth="1"/>
    <col min="5391" max="5391" width="31.453125" style="692" customWidth="1"/>
    <col min="5392" max="5392" width="30.54296875" style="692" customWidth="1"/>
    <col min="5393" max="5393" width="27.36328125" style="692" customWidth="1"/>
    <col min="5394" max="5394" width="32.54296875" style="692" customWidth="1"/>
    <col min="5395" max="5395" width="30.453125" style="692" customWidth="1"/>
    <col min="5396" max="5396" width="24.36328125" style="692" customWidth="1"/>
    <col min="5397" max="5397" width="28" style="692" customWidth="1"/>
    <col min="5398" max="5398" width="19.453125" style="692" customWidth="1"/>
    <col min="5399" max="5635" width="9.08984375" style="692"/>
    <col min="5636" max="5636" width="14.54296875" style="692" customWidth="1"/>
    <col min="5637" max="5637" width="14.453125" style="692" customWidth="1"/>
    <col min="5638" max="5638" width="58.08984375" style="692" customWidth="1"/>
    <col min="5639" max="5639" width="30.453125" style="692" customWidth="1"/>
    <col min="5640" max="5640" width="27.36328125" style="692" customWidth="1"/>
    <col min="5641" max="5641" width="30.90625" style="692" customWidth="1"/>
    <col min="5642" max="5642" width="24.90625" style="692" customWidth="1"/>
    <col min="5643" max="5643" width="27.36328125" style="692" customWidth="1"/>
    <col min="5644" max="5644" width="32" style="692" customWidth="1"/>
    <col min="5645" max="5645" width="25.54296875" style="692" customWidth="1"/>
    <col min="5646" max="5646" width="27.36328125" style="692" customWidth="1"/>
    <col min="5647" max="5647" width="31.453125" style="692" customWidth="1"/>
    <col min="5648" max="5648" width="30.54296875" style="692" customWidth="1"/>
    <col min="5649" max="5649" width="27.36328125" style="692" customWidth="1"/>
    <col min="5650" max="5650" width="32.54296875" style="692" customWidth="1"/>
    <col min="5651" max="5651" width="30.453125" style="692" customWidth="1"/>
    <col min="5652" max="5652" width="24.36328125" style="692" customWidth="1"/>
    <col min="5653" max="5653" width="28" style="692" customWidth="1"/>
    <col min="5654" max="5654" width="19.453125" style="692" customWidth="1"/>
    <col min="5655" max="5891" width="9.08984375" style="692"/>
    <col min="5892" max="5892" width="14.54296875" style="692" customWidth="1"/>
    <col min="5893" max="5893" width="14.453125" style="692" customWidth="1"/>
    <col min="5894" max="5894" width="58.08984375" style="692" customWidth="1"/>
    <col min="5895" max="5895" width="30.453125" style="692" customWidth="1"/>
    <col min="5896" max="5896" width="27.36328125" style="692" customWidth="1"/>
    <col min="5897" max="5897" width="30.90625" style="692" customWidth="1"/>
    <col min="5898" max="5898" width="24.90625" style="692" customWidth="1"/>
    <col min="5899" max="5899" width="27.36328125" style="692" customWidth="1"/>
    <col min="5900" max="5900" width="32" style="692" customWidth="1"/>
    <col min="5901" max="5901" width="25.54296875" style="692" customWidth="1"/>
    <col min="5902" max="5902" width="27.36328125" style="692" customWidth="1"/>
    <col min="5903" max="5903" width="31.453125" style="692" customWidth="1"/>
    <col min="5904" max="5904" width="30.54296875" style="692" customWidth="1"/>
    <col min="5905" max="5905" width="27.36328125" style="692" customWidth="1"/>
    <col min="5906" max="5906" width="32.54296875" style="692" customWidth="1"/>
    <col min="5907" max="5907" width="30.453125" style="692" customWidth="1"/>
    <col min="5908" max="5908" width="24.36328125" style="692" customWidth="1"/>
    <col min="5909" max="5909" width="28" style="692" customWidth="1"/>
    <col min="5910" max="5910" width="19.453125" style="692" customWidth="1"/>
    <col min="5911" max="6147" width="9.08984375" style="692"/>
    <col min="6148" max="6148" width="14.54296875" style="692" customWidth="1"/>
    <col min="6149" max="6149" width="14.453125" style="692" customWidth="1"/>
    <col min="6150" max="6150" width="58.08984375" style="692" customWidth="1"/>
    <col min="6151" max="6151" width="30.453125" style="692" customWidth="1"/>
    <col min="6152" max="6152" width="27.36328125" style="692" customWidth="1"/>
    <col min="6153" max="6153" width="30.90625" style="692" customWidth="1"/>
    <col min="6154" max="6154" width="24.90625" style="692" customWidth="1"/>
    <col min="6155" max="6155" width="27.36328125" style="692" customWidth="1"/>
    <col min="6156" max="6156" width="32" style="692" customWidth="1"/>
    <col min="6157" max="6157" width="25.54296875" style="692" customWidth="1"/>
    <col min="6158" max="6158" width="27.36328125" style="692" customWidth="1"/>
    <col min="6159" max="6159" width="31.453125" style="692" customWidth="1"/>
    <col min="6160" max="6160" width="30.54296875" style="692" customWidth="1"/>
    <col min="6161" max="6161" width="27.36328125" style="692" customWidth="1"/>
    <col min="6162" max="6162" width="32.54296875" style="692" customWidth="1"/>
    <col min="6163" max="6163" width="30.453125" style="692" customWidth="1"/>
    <col min="6164" max="6164" width="24.36328125" style="692" customWidth="1"/>
    <col min="6165" max="6165" width="28" style="692" customWidth="1"/>
    <col min="6166" max="6166" width="19.453125" style="692" customWidth="1"/>
    <col min="6167" max="6403" width="9.08984375" style="692"/>
    <col min="6404" max="6404" width="14.54296875" style="692" customWidth="1"/>
    <col min="6405" max="6405" width="14.453125" style="692" customWidth="1"/>
    <col min="6406" max="6406" width="58.08984375" style="692" customWidth="1"/>
    <col min="6407" max="6407" width="30.453125" style="692" customWidth="1"/>
    <col min="6408" max="6408" width="27.36328125" style="692" customWidth="1"/>
    <col min="6409" max="6409" width="30.90625" style="692" customWidth="1"/>
    <col min="6410" max="6410" width="24.90625" style="692" customWidth="1"/>
    <col min="6411" max="6411" width="27.36328125" style="692" customWidth="1"/>
    <col min="6412" max="6412" width="32" style="692" customWidth="1"/>
    <col min="6413" max="6413" width="25.54296875" style="692" customWidth="1"/>
    <col min="6414" max="6414" width="27.36328125" style="692" customWidth="1"/>
    <col min="6415" max="6415" width="31.453125" style="692" customWidth="1"/>
    <col min="6416" max="6416" width="30.54296875" style="692" customWidth="1"/>
    <col min="6417" max="6417" width="27.36328125" style="692" customWidth="1"/>
    <col min="6418" max="6418" width="32.54296875" style="692" customWidth="1"/>
    <col min="6419" max="6419" width="30.453125" style="692" customWidth="1"/>
    <col min="6420" max="6420" width="24.36328125" style="692" customWidth="1"/>
    <col min="6421" max="6421" width="28" style="692" customWidth="1"/>
    <col min="6422" max="6422" width="19.453125" style="692" customWidth="1"/>
    <col min="6423" max="6659" width="9.08984375" style="692"/>
    <col min="6660" max="6660" width="14.54296875" style="692" customWidth="1"/>
    <col min="6661" max="6661" width="14.453125" style="692" customWidth="1"/>
    <col min="6662" max="6662" width="58.08984375" style="692" customWidth="1"/>
    <col min="6663" max="6663" width="30.453125" style="692" customWidth="1"/>
    <col min="6664" max="6664" width="27.36328125" style="692" customWidth="1"/>
    <col min="6665" max="6665" width="30.90625" style="692" customWidth="1"/>
    <col min="6666" max="6666" width="24.90625" style="692" customWidth="1"/>
    <col min="6667" max="6667" width="27.36328125" style="692" customWidth="1"/>
    <col min="6668" max="6668" width="32" style="692" customWidth="1"/>
    <col min="6669" max="6669" width="25.54296875" style="692" customWidth="1"/>
    <col min="6670" max="6670" width="27.36328125" style="692" customWidth="1"/>
    <col min="6671" max="6671" width="31.453125" style="692" customWidth="1"/>
    <col min="6672" max="6672" width="30.54296875" style="692" customWidth="1"/>
    <col min="6673" max="6673" width="27.36328125" style="692" customWidth="1"/>
    <col min="6674" max="6674" width="32.54296875" style="692" customWidth="1"/>
    <col min="6675" max="6675" width="30.453125" style="692" customWidth="1"/>
    <col min="6676" max="6676" width="24.36328125" style="692" customWidth="1"/>
    <col min="6677" max="6677" width="28" style="692" customWidth="1"/>
    <col min="6678" max="6678" width="19.453125" style="692" customWidth="1"/>
    <col min="6679" max="6915" width="9.08984375" style="692"/>
    <col min="6916" max="6916" width="14.54296875" style="692" customWidth="1"/>
    <col min="6917" max="6917" width="14.453125" style="692" customWidth="1"/>
    <col min="6918" max="6918" width="58.08984375" style="692" customWidth="1"/>
    <col min="6919" max="6919" width="30.453125" style="692" customWidth="1"/>
    <col min="6920" max="6920" width="27.36328125" style="692" customWidth="1"/>
    <col min="6921" max="6921" width="30.90625" style="692" customWidth="1"/>
    <col min="6922" max="6922" width="24.90625" style="692" customWidth="1"/>
    <col min="6923" max="6923" width="27.36328125" style="692" customWidth="1"/>
    <col min="6924" max="6924" width="32" style="692" customWidth="1"/>
    <col min="6925" max="6925" width="25.54296875" style="692" customWidth="1"/>
    <col min="6926" max="6926" width="27.36328125" style="692" customWidth="1"/>
    <col min="6927" max="6927" width="31.453125" style="692" customWidth="1"/>
    <col min="6928" max="6928" width="30.54296875" style="692" customWidth="1"/>
    <col min="6929" max="6929" width="27.36328125" style="692" customWidth="1"/>
    <col min="6930" max="6930" width="32.54296875" style="692" customWidth="1"/>
    <col min="6931" max="6931" width="30.453125" style="692" customWidth="1"/>
    <col min="6932" max="6932" width="24.36328125" style="692" customWidth="1"/>
    <col min="6933" max="6933" width="28" style="692" customWidth="1"/>
    <col min="6934" max="6934" width="19.453125" style="692" customWidth="1"/>
    <col min="6935" max="7171" width="9.08984375" style="692"/>
    <col min="7172" max="7172" width="14.54296875" style="692" customWidth="1"/>
    <col min="7173" max="7173" width="14.453125" style="692" customWidth="1"/>
    <col min="7174" max="7174" width="58.08984375" style="692" customWidth="1"/>
    <col min="7175" max="7175" width="30.453125" style="692" customWidth="1"/>
    <col min="7176" max="7176" width="27.36328125" style="692" customWidth="1"/>
    <col min="7177" max="7177" width="30.90625" style="692" customWidth="1"/>
    <col min="7178" max="7178" width="24.90625" style="692" customWidth="1"/>
    <col min="7179" max="7179" width="27.36328125" style="692" customWidth="1"/>
    <col min="7180" max="7180" width="32" style="692" customWidth="1"/>
    <col min="7181" max="7181" width="25.54296875" style="692" customWidth="1"/>
    <col min="7182" max="7182" width="27.36328125" style="692" customWidth="1"/>
    <col min="7183" max="7183" width="31.453125" style="692" customWidth="1"/>
    <col min="7184" max="7184" width="30.54296875" style="692" customWidth="1"/>
    <col min="7185" max="7185" width="27.36328125" style="692" customWidth="1"/>
    <col min="7186" max="7186" width="32.54296875" style="692" customWidth="1"/>
    <col min="7187" max="7187" width="30.453125" style="692" customWidth="1"/>
    <col min="7188" max="7188" width="24.36328125" style="692" customWidth="1"/>
    <col min="7189" max="7189" width="28" style="692" customWidth="1"/>
    <col min="7190" max="7190" width="19.453125" style="692" customWidth="1"/>
    <col min="7191" max="7427" width="9.08984375" style="692"/>
    <col min="7428" max="7428" width="14.54296875" style="692" customWidth="1"/>
    <col min="7429" max="7429" width="14.453125" style="692" customWidth="1"/>
    <col min="7430" max="7430" width="58.08984375" style="692" customWidth="1"/>
    <col min="7431" max="7431" width="30.453125" style="692" customWidth="1"/>
    <col min="7432" max="7432" width="27.36328125" style="692" customWidth="1"/>
    <col min="7433" max="7433" width="30.90625" style="692" customWidth="1"/>
    <col min="7434" max="7434" width="24.90625" style="692" customWidth="1"/>
    <col min="7435" max="7435" width="27.36328125" style="692" customWidth="1"/>
    <col min="7436" max="7436" width="32" style="692" customWidth="1"/>
    <col min="7437" max="7437" width="25.54296875" style="692" customWidth="1"/>
    <col min="7438" max="7438" width="27.36328125" style="692" customWidth="1"/>
    <col min="7439" max="7439" width="31.453125" style="692" customWidth="1"/>
    <col min="7440" max="7440" width="30.54296875" style="692" customWidth="1"/>
    <col min="7441" max="7441" width="27.36328125" style="692" customWidth="1"/>
    <col min="7442" max="7442" width="32.54296875" style="692" customWidth="1"/>
    <col min="7443" max="7443" width="30.453125" style="692" customWidth="1"/>
    <col min="7444" max="7444" width="24.36328125" style="692" customWidth="1"/>
    <col min="7445" max="7445" width="28" style="692" customWidth="1"/>
    <col min="7446" max="7446" width="19.453125" style="692" customWidth="1"/>
    <col min="7447" max="7683" width="9.08984375" style="692"/>
    <col min="7684" max="7684" width="14.54296875" style="692" customWidth="1"/>
    <col min="7685" max="7685" width="14.453125" style="692" customWidth="1"/>
    <col min="7686" max="7686" width="58.08984375" style="692" customWidth="1"/>
    <col min="7687" max="7687" width="30.453125" style="692" customWidth="1"/>
    <col min="7688" max="7688" width="27.36328125" style="692" customWidth="1"/>
    <col min="7689" max="7689" width="30.90625" style="692" customWidth="1"/>
    <col min="7690" max="7690" width="24.90625" style="692" customWidth="1"/>
    <col min="7691" max="7691" width="27.36328125" style="692" customWidth="1"/>
    <col min="7692" max="7692" width="32" style="692" customWidth="1"/>
    <col min="7693" max="7693" width="25.54296875" style="692" customWidth="1"/>
    <col min="7694" max="7694" width="27.36328125" style="692" customWidth="1"/>
    <col min="7695" max="7695" width="31.453125" style="692" customWidth="1"/>
    <col min="7696" max="7696" width="30.54296875" style="692" customWidth="1"/>
    <col min="7697" max="7697" width="27.36328125" style="692" customWidth="1"/>
    <col min="7698" max="7698" width="32.54296875" style="692" customWidth="1"/>
    <col min="7699" max="7699" width="30.453125" style="692" customWidth="1"/>
    <col min="7700" max="7700" width="24.36328125" style="692" customWidth="1"/>
    <col min="7701" max="7701" width="28" style="692" customWidth="1"/>
    <col min="7702" max="7702" width="19.453125" style="692" customWidth="1"/>
    <col min="7703" max="7939" width="9.08984375" style="692"/>
    <col min="7940" max="7940" width="14.54296875" style="692" customWidth="1"/>
    <col min="7941" max="7941" width="14.453125" style="692" customWidth="1"/>
    <col min="7942" max="7942" width="58.08984375" style="692" customWidth="1"/>
    <col min="7943" max="7943" width="30.453125" style="692" customWidth="1"/>
    <col min="7944" max="7944" width="27.36328125" style="692" customWidth="1"/>
    <col min="7945" max="7945" width="30.90625" style="692" customWidth="1"/>
    <col min="7946" max="7946" width="24.90625" style="692" customWidth="1"/>
    <col min="7947" max="7947" width="27.36328125" style="692" customWidth="1"/>
    <col min="7948" max="7948" width="32" style="692" customWidth="1"/>
    <col min="7949" max="7949" width="25.54296875" style="692" customWidth="1"/>
    <col min="7950" max="7950" width="27.36328125" style="692" customWidth="1"/>
    <col min="7951" max="7951" width="31.453125" style="692" customWidth="1"/>
    <col min="7952" max="7952" width="30.54296875" style="692" customWidth="1"/>
    <col min="7953" max="7953" width="27.36328125" style="692" customWidth="1"/>
    <col min="7954" max="7954" width="32.54296875" style="692" customWidth="1"/>
    <col min="7955" max="7955" width="30.453125" style="692" customWidth="1"/>
    <col min="7956" max="7956" width="24.36328125" style="692" customWidth="1"/>
    <col min="7957" max="7957" width="28" style="692" customWidth="1"/>
    <col min="7958" max="7958" width="19.453125" style="692" customWidth="1"/>
    <col min="7959" max="8195" width="9.08984375" style="692"/>
    <col min="8196" max="8196" width="14.54296875" style="692" customWidth="1"/>
    <col min="8197" max="8197" width="14.453125" style="692" customWidth="1"/>
    <col min="8198" max="8198" width="58.08984375" style="692" customWidth="1"/>
    <col min="8199" max="8199" width="30.453125" style="692" customWidth="1"/>
    <col min="8200" max="8200" width="27.36328125" style="692" customWidth="1"/>
    <col min="8201" max="8201" width="30.90625" style="692" customWidth="1"/>
    <col min="8202" max="8202" width="24.90625" style="692" customWidth="1"/>
    <col min="8203" max="8203" width="27.36328125" style="692" customWidth="1"/>
    <col min="8204" max="8204" width="32" style="692" customWidth="1"/>
    <col min="8205" max="8205" width="25.54296875" style="692" customWidth="1"/>
    <col min="8206" max="8206" width="27.36328125" style="692" customWidth="1"/>
    <col min="8207" max="8207" width="31.453125" style="692" customWidth="1"/>
    <col min="8208" max="8208" width="30.54296875" style="692" customWidth="1"/>
    <col min="8209" max="8209" width="27.36328125" style="692" customWidth="1"/>
    <col min="8210" max="8210" width="32.54296875" style="692" customWidth="1"/>
    <col min="8211" max="8211" width="30.453125" style="692" customWidth="1"/>
    <col min="8212" max="8212" width="24.36328125" style="692" customWidth="1"/>
    <col min="8213" max="8213" width="28" style="692" customWidth="1"/>
    <col min="8214" max="8214" width="19.453125" style="692" customWidth="1"/>
    <col min="8215" max="8451" width="9.08984375" style="692"/>
    <col min="8452" max="8452" width="14.54296875" style="692" customWidth="1"/>
    <col min="8453" max="8453" width="14.453125" style="692" customWidth="1"/>
    <col min="8454" max="8454" width="58.08984375" style="692" customWidth="1"/>
    <col min="8455" max="8455" width="30.453125" style="692" customWidth="1"/>
    <col min="8456" max="8456" width="27.36328125" style="692" customWidth="1"/>
    <col min="8457" max="8457" width="30.90625" style="692" customWidth="1"/>
    <col min="8458" max="8458" width="24.90625" style="692" customWidth="1"/>
    <col min="8459" max="8459" width="27.36328125" style="692" customWidth="1"/>
    <col min="8460" max="8460" width="32" style="692" customWidth="1"/>
    <col min="8461" max="8461" width="25.54296875" style="692" customWidth="1"/>
    <col min="8462" max="8462" width="27.36328125" style="692" customWidth="1"/>
    <col min="8463" max="8463" width="31.453125" style="692" customWidth="1"/>
    <col min="8464" max="8464" width="30.54296875" style="692" customWidth="1"/>
    <col min="8465" max="8465" width="27.36328125" style="692" customWidth="1"/>
    <col min="8466" max="8466" width="32.54296875" style="692" customWidth="1"/>
    <col min="8467" max="8467" width="30.453125" style="692" customWidth="1"/>
    <col min="8468" max="8468" width="24.36328125" style="692" customWidth="1"/>
    <col min="8469" max="8469" width="28" style="692" customWidth="1"/>
    <col min="8470" max="8470" width="19.453125" style="692" customWidth="1"/>
    <col min="8471" max="8707" width="9.08984375" style="692"/>
    <col min="8708" max="8708" width="14.54296875" style="692" customWidth="1"/>
    <col min="8709" max="8709" width="14.453125" style="692" customWidth="1"/>
    <col min="8710" max="8710" width="58.08984375" style="692" customWidth="1"/>
    <col min="8711" max="8711" width="30.453125" style="692" customWidth="1"/>
    <col min="8712" max="8712" width="27.36328125" style="692" customWidth="1"/>
    <col min="8713" max="8713" width="30.90625" style="692" customWidth="1"/>
    <col min="8714" max="8714" width="24.90625" style="692" customWidth="1"/>
    <col min="8715" max="8715" width="27.36328125" style="692" customWidth="1"/>
    <col min="8716" max="8716" width="32" style="692" customWidth="1"/>
    <col min="8717" max="8717" width="25.54296875" style="692" customWidth="1"/>
    <col min="8718" max="8718" width="27.36328125" style="692" customWidth="1"/>
    <col min="8719" max="8719" width="31.453125" style="692" customWidth="1"/>
    <col min="8720" max="8720" width="30.54296875" style="692" customWidth="1"/>
    <col min="8721" max="8721" width="27.36328125" style="692" customWidth="1"/>
    <col min="8722" max="8722" width="32.54296875" style="692" customWidth="1"/>
    <col min="8723" max="8723" width="30.453125" style="692" customWidth="1"/>
    <col min="8724" max="8724" width="24.36328125" style="692" customWidth="1"/>
    <col min="8725" max="8725" width="28" style="692" customWidth="1"/>
    <col min="8726" max="8726" width="19.453125" style="692" customWidth="1"/>
    <col min="8727" max="8963" width="9.08984375" style="692"/>
    <col min="8964" max="8964" width="14.54296875" style="692" customWidth="1"/>
    <col min="8965" max="8965" width="14.453125" style="692" customWidth="1"/>
    <col min="8966" max="8966" width="58.08984375" style="692" customWidth="1"/>
    <col min="8967" max="8967" width="30.453125" style="692" customWidth="1"/>
    <col min="8968" max="8968" width="27.36328125" style="692" customWidth="1"/>
    <col min="8969" max="8969" width="30.90625" style="692" customWidth="1"/>
    <col min="8970" max="8970" width="24.90625" style="692" customWidth="1"/>
    <col min="8971" max="8971" width="27.36328125" style="692" customWidth="1"/>
    <col min="8972" max="8972" width="32" style="692" customWidth="1"/>
    <col min="8973" max="8973" width="25.54296875" style="692" customWidth="1"/>
    <col min="8974" max="8974" width="27.36328125" style="692" customWidth="1"/>
    <col min="8975" max="8975" width="31.453125" style="692" customWidth="1"/>
    <col min="8976" max="8976" width="30.54296875" style="692" customWidth="1"/>
    <col min="8977" max="8977" width="27.36328125" style="692" customWidth="1"/>
    <col min="8978" max="8978" width="32.54296875" style="692" customWidth="1"/>
    <col min="8979" max="8979" width="30.453125" style="692" customWidth="1"/>
    <col min="8980" max="8980" width="24.36328125" style="692" customWidth="1"/>
    <col min="8981" max="8981" width="28" style="692" customWidth="1"/>
    <col min="8982" max="8982" width="19.453125" style="692" customWidth="1"/>
    <col min="8983" max="9219" width="9.08984375" style="692"/>
    <col min="9220" max="9220" width="14.54296875" style="692" customWidth="1"/>
    <col min="9221" max="9221" width="14.453125" style="692" customWidth="1"/>
    <col min="9222" max="9222" width="58.08984375" style="692" customWidth="1"/>
    <col min="9223" max="9223" width="30.453125" style="692" customWidth="1"/>
    <col min="9224" max="9224" width="27.36328125" style="692" customWidth="1"/>
    <col min="9225" max="9225" width="30.90625" style="692" customWidth="1"/>
    <col min="9226" max="9226" width="24.90625" style="692" customWidth="1"/>
    <col min="9227" max="9227" width="27.36328125" style="692" customWidth="1"/>
    <col min="9228" max="9228" width="32" style="692" customWidth="1"/>
    <col min="9229" max="9229" width="25.54296875" style="692" customWidth="1"/>
    <col min="9230" max="9230" width="27.36328125" style="692" customWidth="1"/>
    <col min="9231" max="9231" width="31.453125" style="692" customWidth="1"/>
    <col min="9232" max="9232" width="30.54296875" style="692" customWidth="1"/>
    <col min="9233" max="9233" width="27.36328125" style="692" customWidth="1"/>
    <col min="9234" max="9234" width="32.54296875" style="692" customWidth="1"/>
    <col min="9235" max="9235" width="30.453125" style="692" customWidth="1"/>
    <col min="9236" max="9236" width="24.36328125" style="692" customWidth="1"/>
    <col min="9237" max="9237" width="28" style="692" customWidth="1"/>
    <col min="9238" max="9238" width="19.453125" style="692" customWidth="1"/>
    <col min="9239" max="9475" width="9.08984375" style="692"/>
    <col min="9476" max="9476" width="14.54296875" style="692" customWidth="1"/>
    <col min="9477" max="9477" width="14.453125" style="692" customWidth="1"/>
    <col min="9478" max="9478" width="58.08984375" style="692" customWidth="1"/>
    <col min="9479" max="9479" width="30.453125" style="692" customWidth="1"/>
    <col min="9480" max="9480" width="27.36328125" style="692" customWidth="1"/>
    <col min="9481" max="9481" width="30.90625" style="692" customWidth="1"/>
    <col min="9482" max="9482" width="24.90625" style="692" customWidth="1"/>
    <col min="9483" max="9483" width="27.36328125" style="692" customWidth="1"/>
    <col min="9484" max="9484" width="32" style="692" customWidth="1"/>
    <col min="9485" max="9485" width="25.54296875" style="692" customWidth="1"/>
    <col min="9486" max="9486" width="27.36328125" style="692" customWidth="1"/>
    <col min="9487" max="9487" width="31.453125" style="692" customWidth="1"/>
    <col min="9488" max="9488" width="30.54296875" style="692" customWidth="1"/>
    <col min="9489" max="9489" width="27.36328125" style="692" customWidth="1"/>
    <col min="9490" max="9490" width="32.54296875" style="692" customWidth="1"/>
    <col min="9491" max="9491" width="30.453125" style="692" customWidth="1"/>
    <col min="9492" max="9492" width="24.36328125" style="692" customWidth="1"/>
    <col min="9493" max="9493" width="28" style="692" customWidth="1"/>
    <col min="9494" max="9494" width="19.453125" style="692" customWidth="1"/>
    <col min="9495" max="9731" width="9.08984375" style="692"/>
    <col min="9732" max="9732" width="14.54296875" style="692" customWidth="1"/>
    <col min="9733" max="9733" width="14.453125" style="692" customWidth="1"/>
    <col min="9734" max="9734" width="58.08984375" style="692" customWidth="1"/>
    <col min="9735" max="9735" width="30.453125" style="692" customWidth="1"/>
    <col min="9736" max="9736" width="27.36328125" style="692" customWidth="1"/>
    <col min="9737" max="9737" width="30.90625" style="692" customWidth="1"/>
    <col min="9738" max="9738" width="24.90625" style="692" customWidth="1"/>
    <col min="9739" max="9739" width="27.36328125" style="692" customWidth="1"/>
    <col min="9740" max="9740" width="32" style="692" customWidth="1"/>
    <col min="9741" max="9741" width="25.54296875" style="692" customWidth="1"/>
    <col min="9742" max="9742" width="27.36328125" style="692" customWidth="1"/>
    <col min="9743" max="9743" width="31.453125" style="692" customWidth="1"/>
    <col min="9744" max="9744" width="30.54296875" style="692" customWidth="1"/>
    <col min="9745" max="9745" width="27.36328125" style="692" customWidth="1"/>
    <col min="9746" max="9746" width="32.54296875" style="692" customWidth="1"/>
    <col min="9747" max="9747" width="30.453125" style="692" customWidth="1"/>
    <col min="9748" max="9748" width="24.36328125" style="692" customWidth="1"/>
    <col min="9749" max="9749" width="28" style="692" customWidth="1"/>
    <col min="9750" max="9750" width="19.453125" style="692" customWidth="1"/>
    <col min="9751" max="9987" width="9.08984375" style="692"/>
    <col min="9988" max="9988" width="14.54296875" style="692" customWidth="1"/>
    <col min="9989" max="9989" width="14.453125" style="692" customWidth="1"/>
    <col min="9990" max="9990" width="58.08984375" style="692" customWidth="1"/>
    <col min="9991" max="9991" width="30.453125" style="692" customWidth="1"/>
    <col min="9992" max="9992" width="27.36328125" style="692" customWidth="1"/>
    <col min="9993" max="9993" width="30.90625" style="692" customWidth="1"/>
    <col min="9994" max="9994" width="24.90625" style="692" customWidth="1"/>
    <col min="9995" max="9995" width="27.36328125" style="692" customWidth="1"/>
    <col min="9996" max="9996" width="32" style="692" customWidth="1"/>
    <col min="9997" max="9997" width="25.54296875" style="692" customWidth="1"/>
    <col min="9998" max="9998" width="27.36328125" style="692" customWidth="1"/>
    <col min="9999" max="9999" width="31.453125" style="692" customWidth="1"/>
    <col min="10000" max="10000" width="30.54296875" style="692" customWidth="1"/>
    <col min="10001" max="10001" width="27.36328125" style="692" customWidth="1"/>
    <col min="10002" max="10002" width="32.54296875" style="692" customWidth="1"/>
    <col min="10003" max="10003" width="30.453125" style="692" customWidth="1"/>
    <col min="10004" max="10004" width="24.36328125" style="692" customWidth="1"/>
    <col min="10005" max="10005" width="28" style="692" customWidth="1"/>
    <col min="10006" max="10006" width="19.453125" style="692" customWidth="1"/>
    <col min="10007" max="10243" width="9.08984375" style="692"/>
    <col min="10244" max="10244" width="14.54296875" style="692" customWidth="1"/>
    <col min="10245" max="10245" width="14.453125" style="692" customWidth="1"/>
    <col min="10246" max="10246" width="58.08984375" style="692" customWidth="1"/>
    <col min="10247" max="10247" width="30.453125" style="692" customWidth="1"/>
    <col min="10248" max="10248" width="27.36328125" style="692" customWidth="1"/>
    <col min="10249" max="10249" width="30.90625" style="692" customWidth="1"/>
    <col min="10250" max="10250" width="24.90625" style="692" customWidth="1"/>
    <col min="10251" max="10251" width="27.36328125" style="692" customWidth="1"/>
    <col min="10252" max="10252" width="32" style="692" customWidth="1"/>
    <col min="10253" max="10253" width="25.54296875" style="692" customWidth="1"/>
    <col min="10254" max="10254" width="27.36328125" style="692" customWidth="1"/>
    <col min="10255" max="10255" width="31.453125" style="692" customWidth="1"/>
    <col min="10256" max="10256" width="30.54296875" style="692" customWidth="1"/>
    <col min="10257" max="10257" width="27.36328125" style="692" customWidth="1"/>
    <col min="10258" max="10258" width="32.54296875" style="692" customWidth="1"/>
    <col min="10259" max="10259" width="30.453125" style="692" customWidth="1"/>
    <col min="10260" max="10260" width="24.36328125" style="692" customWidth="1"/>
    <col min="10261" max="10261" width="28" style="692" customWidth="1"/>
    <col min="10262" max="10262" width="19.453125" style="692" customWidth="1"/>
    <col min="10263" max="10499" width="9.08984375" style="692"/>
    <col min="10500" max="10500" width="14.54296875" style="692" customWidth="1"/>
    <col min="10501" max="10501" width="14.453125" style="692" customWidth="1"/>
    <col min="10502" max="10502" width="58.08984375" style="692" customWidth="1"/>
    <col min="10503" max="10503" width="30.453125" style="692" customWidth="1"/>
    <col min="10504" max="10504" width="27.36328125" style="692" customWidth="1"/>
    <col min="10505" max="10505" width="30.90625" style="692" customWidth="1"/>
    <col min="10506" max="10506" width="24.90625" style="692" customWidth="1"/>
    <col min="10507" max="10507" width="27.36328125" style="692" customWidth="1"/>
    <col min="10508" max="10508" width="32" style="692" customWidth="1"/>
    <col min="10509" max="10509" width="25.54296875" style="692" customWidth="1"/>
    <col min="10510" max="10510" width="27.36328125" style="692" customWidth="1"/>
    <col min="10511" max="10511" width="31.453125" style="692" customWidth="1"/>
    <col min="10512" max="10512" width="30.54296875" style="692" customWidth="1"/>
    <col min="10513" max="10513" width="27.36328125" style="692" customWidth="1"/>
    <col min="10514" max="10514" width="32.54296875" style="692" customWidth="1"/>
    <col min="10515" max="10515" width="30.453125" style="692" customWidth="1"/>
    <col min="10516" max="10516" width="24.36328125" style="692" customWidth="1"/>
    <col min="10517" max="10517" width="28" style="692" customWidth="1"/>
    <col min="10518" max="10518" width="19.453125" style="692" customWidth="1"/>
    <col min="10519" max="10755" width="9.08984375" style="692"/>
    <col min="10756" max="10756" width="14.54296875" style="692" customWidth="1"/>
    <col min="10757" max="10757" width="14.453125" style="692" customWidth="1"/>
    <col min="10758" max="10758" width="58.08984375" style="692" customWidth="1"/>
    <col min="10759" max="10759" width="30.453125" style="692" customWidth="1"/>
    <col min="10760" max="10760" width="27.36328125" style="692" customWidth="1"/>
    <col min="10761" max="10761" width="30.90625" style="692" customWidth="1"/>
    <col min="10762" max="10762" width="24.90625" style="692" customWidth="1"/>
    <col min="10763" max="10763" width="27.36328125" style="692" customWidth="1"/>
    <col min="10764" max="10764" width="32" style="692" customWidth="1"/>
    <col min="10765" max="10765" width="25.54296875" style="692" customWidth="1"/>
    <col min="10766" max="10766" width="27.36328125" style="692" customWidth="1"/>
    <col min="10767" max="10767" width="31.453125" style="692" customWidth="1"/>
    <col min="10768" max="10768" width="30.54296875" style="692" customWidth="1"/>
    <col min="10769" max="10769" width="27.36328125" style="692" customWidth="1"/>
    <col min="10770" max="10770" width="32.54296875" style="692" customWidth="1"/>
    <col min="10771" max="10771" width="30.453125" style="692" customWidth="1"/>
    <col min="10772" max="10772" width="24.36328125" style="692" customWidth="1"/>
    <col min="10773" max="10773" width="28" style="692" customWidth="1"/>
    <col min="10774" max="10774" width="19.453125" style="692" customWidth="1"/>
    <col min="10775" max="11011" width="9.08984375" style="692"/>
    <col min="11012" max="11012" width="14.54296875" style="692" customWidth="1"/>
    <col min="11013" max="11013" width="14.453125" style="692" customWidth="1"/>
    <col min="11014" max="11014" width="58.08984375" style="692" customWidth="1"/>
    <col min="11015" max="11015" width="30.453125" style="692" customWidth="1"/>
    <col min="11016" max="11016" width="27.36328125" style="692" customWidth="1"/>
    <col min="11017" max="11017" width="30.90625" style="692" customWidth="1"/>
    <col min="11018" max="11018" width="24.90625" style="692" customWidth="1"/>
    <col min="11019" max="11019" width="27.36328125" style="692" customWidth="1"/>
    <col min="11020" max="11020" width="32" style="692" customWidth="1"/>
    <col min="11021" max="11021" width="25.54296875" style="692" customWidth="1"/>
    <col min="11022" max="11022" width="27.36328125" style="692" customWidth="1"/>
    <col min="11023" max="11023" width="31.453125" style="692" customWidth="1"/>
    <col min="11024" max="11024" width="30.54296875" style="692" customWidth="1"/>
    <col min="11025" max="11025" width="27.36328125" style="692" customWidth="1"/>
    <col min="11026" max="11026" width="32.54296875" style="692" customWidth="1"/>
    <col min="11027" max="11027" width="30.453125" style="692" customWidth="1"/>
    <col min="11028" max="11028" width="24.36328125" style="692" customWidth="1"/>
    <col min="11029" max="11029" width="28" style="692" customWidth="1"/>
    <col min="11030" max="11030" width="19.453125" style="692" customWidth="1"/>
    <col min="11031" max="11267" width="9.08984375" style="692"/>
    <col min="11268" max="11268" width="14.54296875" style="692" customWidth="1"/>
    <col min="11269" max="11269" width="14.453125" style="692" customWidth="1"/>
    <col min="11270" max="11270" width="58.08984375" style="692" customWidth="1"/>
    <col min="11271" max="11271" width="30.453125" style="692" customWidth="1"/>
    <col min="11272" max="11272" width="27.36328125" style="692" customWidth="1"/>
    <col min="11273" max="11273" width="30.90625" style="692" customWidth="1"/>
    <col min="11274" max="11274" width="24.90625" style="692" customWidth="1"/>
    <col min="11275" max="11275" width="27.36328125" style="692" customWidth="1"/>
    <col min="11276" max="11276" width="32" style="692" customWidth="1"/>
    <col min="11277" max="11277" width="25.54296875" style="692" customWidth="1"/>
    <col min="11278" max="11278" width="27.36328125" style="692" customWidth="1"/>
    <col min="11279" max="11279" width="31.453125" style="692" customWidth="1"/>
    <col min="11280" max="11280" width="30.54296875" style="692" customWidth="1"/>
    <col min="11281" max="11281" width="27.36328125" style="692" customWidth="1"/>
    <col min="11282" max="11282" width="32.54296875" style="692" customWidth="1"/>
    <col min="11283" max="11283" width="30.453125" style="692" customWidth="1"/>
    <col min="11284" max="11284" width="24.36328125" style="692" customWidth="1"/>
    <col min="11285" max="11285" width="28" style="692" customWidth="1"/>
    <col min="11286" max="11286" width="19.453125" style="692" customWidth="1"/>
    <col min="11287" max="11523" width="9.08984375" style="692"/>
    <col min="11524" max="11524" width="14.54296875" style="692" customWidth="1"/>
    <col min="11525" max="11525" width="14.453125" style="692" customWidth="1"/>
    <col min="11526" max="11526" width="58.08984375" style="692" customWidth="1"/>
    <col min="11527" max="11527" width="30.453125" style="692" customWidth="1"/>
    <col min="11528" max="11528" width="27.36328125" style="692" customWidth="1"/>
    <col min="11529" max="11529" width="30.90625" style="692" customWidth="1"/>
    <col min="11530" max="11530" width="24.90625" style="692" customWidth="1"/>
    <col min="11531" max="11531" width="27.36328125" style="692" customWidth="1"/>
    <col min="11532" max="11532" width="32" style="692" customWidth="1"/>
    <col min="11533" max="11533" width="25.54296875" style="692" customWidth="1"/>
    <col min="11534" max="11534" width="27.36328125" style="692" customWidth="1"/>
    <col min="11535" max="11535" width="31.453125" style="692" customWidth="1"/>
    <col min="11536" max="11536" width="30.54296875" style="692" customWidth="1"/>
    <col min="11537" max="11537" width="27.36328125" style="692" customWidth="1"/>
    <col min="11538" max="11538" width="32.54296875" style="692" customWidth="1"/>
    <col min="11539" max="11539" width="30.453125" style="692" customWidth="1"/>
    <col min="11540" max="11540" width="24.36328125" style="692" customWidth="1"/>
    <col min="11541" max="11541" width="28" style="692" customWidth="1"/>
    <col min="11542" max="11542" width="19.453125" style="692" customWidth="1"/>
    <col min="11543" max="11779" width="9.08984375" style="692"/>
    <col min="11780" max="11780" width="14.54296875" style="692" customWidth="1"/>
    <col min="11781" max="11781" width="14.453125" style="692" customWidth="1"/>
    <col min="11782" max="11782" width="58.08984375" style="692" customWidth="1"/>
    <col min="11783" max="11783" width="30.453125" style="692" customWidth="1"/>
    <col min="11784" max="11784" width="27.36328125" style="692" customWidth="1"/>
    <col min="11785" max="11785" width="30.90625" style="692" customWidth="1"/>
    <col min="11786" max="11786" width="24.90625" style="692" customWidth="1"/>
    <col min="11787" max="11787" width="27.36328125" style="692" customWidth="1"/>
    <col min="11788" max="11788" width="32" style="692" customWidth="1"/>
    <col min="11789" max="11789" width="25.54296875" style="692" customWidth="1"/>
    <col min="11790" max="11790" width="27.36328125" style="692" customWidth="1"/>
    <col min="11791" max="11791" width="31.453125" style="692" customWidth="1"/>
    <col min="11792" max="11792" width="30.54296875" style="692" customWidth="1"/>
    <col min="11793" max="11793" width="27.36328125" style="692" customWidth="1"/>
    <col min="11794" max="11794" width="32.54296875" style="692" customWidth="1"/>
    <col min="11795" max="11795" width="30.453125" style="692" customWidth="1"/>
    <col min="11796" max="11796" width="24.36328125" style="692" customWidth="1"/>
    <col min="11797" max="11797" width="28" style="692" customWidth="1"/>
    <col min="11798" max="11798" width="19.453125" style="692" customWidth="1"/>
    <col min="11799" max="12035" width="9.08984375" style="692"/>
    <col min="12036" max="12036" width="14.54296875" style="692" customWidth="1"/>
    <col min="12037" max="12037" width="14.453125" style="692" customWidth="1"/>
    <col min="12038" max="12038" width="58.08984375" style="692" customWidth="1"/>
    <col min="12039" max="12039" width="30.453125" style="692" customWidth="1"/>
    <col min="12040" max="12040" width="27.36328125" style="692" customWidth="1"/>
    <col min="12041" max="12041" width="30.90625" style="692" customWidth="1"/>
    <col min="12042" max="12042" width="24.90625" style="692" customWidth="1"/>
    <col min="12043" max="12043" width="27.36328125" style="692" customWidth="1"/>
    <col min="12044" max="12044" width="32" style="692" customWidth="1"/>
    <col min="12045" max="12045" width="25.54296875" style="692" customWidth="1"/>
    <col min="12046" max="12046" width="27.36328125" style="692" customWidth="1"/>
    <col min="12047" max="12047" width="31.453125" style="692" customWidth="1"/>
    <col min="12048" max="12048" width="30.54296875" style="692" customWidth="1"/>
    <col min="12049" max="12049" width="27.36328125" style="692" customWidth="1"/>
    <col min="12050" max="12050" width="32.54296875" style="692" customWidth="1"/>
    <col min="12051" max="12051" width="30.453125" style="692" customWidth="1"/>
    <col min="12052" max="12052" width="24.36328125" style="692" customWidth="1"/>
    <col min="12053" max="12053" width="28" style="692" customWidth="1"/>
    <col min="12054" max="12054" width="19.453125" style="692" customWidth="1"/>
    <col min="12055" max="12291" width="9.08984375" style="692"/>
    <col min="12292" max="12292" width="14.54296875" style="692" customWidth="1"/>
    <col min="12293" max="12293" width="14.453125" style="692" customWidth="1"/>
    <col min="12294" max="12294" width="58.08984375" style="692" customWidth="1"/>
    <col min="12295" max="12295" width="30.453125" style="692" customWidth="1"/>
    <col min="12296" max="12296" width="27.36328125" style="692" customWidth="1"/>
    <col min="12297" max="12297" width="30.90625" style="692" customWidth="1"/>
    <col min="12298" max="12298" width="24.90625" style="692" customWidth="1"/>
    <col min="12299" max="12299" width="27.36328125" style="692" customWidth="1"/>
    <col min="12300" max="12300" width="32" style="692" customWidth="1"/>
    <col min="12301" max="12301" width="25.54296875" style="692" customWidth="1"/>
    <col min="12302" max="12302" width="27.36328125" style="692" customWidth="1"/>
    <col min="12303" max="12303" width="31.453125" style="692" customWidth="1"/>
    <col min="12304" max="12304" width="30.54296875" style="692" customWidth="1"/>
    <col min="12305" max="12305" width="27.36328125" style="692" customWidth="1"/>
    <col min="12306" max="12306" width="32.54296875" style="692" customWidth="1"/>
    <col min="12307" max="12307" width="30.453125" style="692" customWidth="1"/>
    <col min="12308" max="12308" width="24.36328125" style="692" customWidth="1"/>
    <col min="12309" max="12309" width="28" style="692" customWidth="1"/>
    <col min="12310" max="12310" width="19.453125" style="692" customWidth="1"/>
    <col min="12311" max="12547" width="9.08984375" style="692"/>
    <col min="12548" max="12548" width="14.54296875" style="692" customWidth="1"/>
    <col min="12549" max="12549" width="14.453125" style="692" customWidth="1"/>
    <col min="12550" max="12550" width="58.08984375" style="692" customWidth="1"/>
    <col min="12551" max="12551" width="30.453125" style="692" customWidth="1"/>
    <col min="12552" max="12552" width="27.36328125" style="692" customWidth="1"/>
    <col min="12553" max="12553" width="30.90625" style="692" customWidth="1"/>
    <col min="12554" max="12554" width="24.90625" style="692" customWidth="1"/>
    <col min="12555" max="12555" width="27.36328125" style="692" customWidth="1"/>
    <col min="12556" max="12556" width="32" style="692" customWidth="1"/>
    <col min="12557" max="12557" width="25.54296875" style="692" customWidth="1"/>
    <col min="12558" max="12558" width="27.36328125" style="692" customWidth="1"/>
    <col min="12559" max="12559" width="31.453125" style="692" customWidth="1"/>
    <col min="12560" max="12560" width="30.54296875" style="692" customWidth="1"/>
    <col min="12561" max="12561" width="27.36328125" style="692" customWidth="1"/>
    <col min="12562" max="12562" width="32.54296875" style="692" customWidth="1"/>
    <col min="12563" max="12563" width="30.453125" style="692" customWidth="1"/>
    <col min="12564" max="12564" width="24.36328125" style="692" customWidth="1"/>
    <col min="12565" max="12565" width="28" style="692" customWidth="1"/>
    <col min="12566" max="12566" width="19.453125" style="692" customWidth="1"/>
    <col min="12567" max="12803" width="9.08984375" style="692"/>
    <col min="12804" max="12804" width="14.54296875" style="692" customWidth="1"/>
    <col min="12805" max="12805" width="14.453125" style="692" customWidth="1"/>
    <col min="12806" max="12806" width="58.08984375" style="692" customWidth="1"/>
    <col min="12807" max="12807" width="30.453125" style="692" customWidth="1"/>
    <col min="12808" max="12808" width="27.36328125" style="692" customWidth="1"/>
    <col min="12809" max="12809" width="30.90625" style="692" customWidth="1"/>
    <col min="12810" max="12810" width="24.90625" style="692" customWidth="1"/>
    <col min="12811" max="12811" width="27.36328125" style="692" customWidth="1"/>
    <col min="12812" max="12812" width="32" style="692" customWidth="1"/>
    <col min="12813" max="12813" width="25.54296875" style="692" customWidth="1"/>
    <col min="12814" max="12814" width="27.36328125" style="692" customWidth="1"/>
    <col min="12815" max="12815" width="31.453125" style="692" customWidth="1"/>
    <col min="12816" max="12816" width="30.54296875" style="692" customWidth="1"/>
    <col min="12817" max="12817" width="27.36328125" style="692" customWidth="1"/>
    <col min="12818" max="12818" width="32.54296875" style="692" customWidth="1"/>
    <col min="12819" max="12819" width="30.453125" style="692" customWidth="1"/>
    <col min="12820" max="12820" width="24.36328125" style="692" customWidth="1"/>
    <col min="12821" max="12821" width="28" style="692" customWidth="1"/>
    <col min="12822" max="12822" width="19.453125" style="692" customWidth="1"/>
    <col min="12823" max="13059" width="9.08984375" style="692"/>
    <col min="13060" max="13060" width="14.54296875" style="692" customWidth="1"/>
    <col min="13061" max="13061" width="14.453125" style="692" customWidth="1"/>
    <col min="13062" max="13062" width="58.08984375" style="692" customWidth="1"/>
    <col min="13063" max="13063" width="30.453125" style="692" customWidth="1"/>
    <col min="13064" max="13064" width="27.36328125" style="692" customWidth="1"/>
    <col min="13065" max="13065" width="30.90625" style="692" customWidth="1"/>
    <col min="13066" max="13066" width="24.90625" style="692" customWidth="1"/>
    <col min="13067" max="13067" width="27.36328125" style="692" customWidth="1"/>
    <col min="13068" max="13068" width="32" style="692" customWidth="1"/>
    <col min="13069" max="13069" width="25.54296875" style="692" customWidth="1"/>
    <col min="13070" max="13070" width="27.36328125" style="692" customWidth="1"/>
    <col min="13071" max="13071" width="31.453125" style="692" customWidth="1"/>
    <col min="13072" max="13072" width="30.54296875" style="692" customWidth="1"/>
    <col min="13073" max="13073" width="27.36328125" style="692" customWidth="1"/>
    <col min="13074" max="13074" width="32.54296875" style="692" customWidth="1"/>
    <col min="13075" max="13075" width="30.453125" style="692" customWidth="1"/>
    <col min="13076" max="13076" width="24.36328125" style="692" customWidth="1"/>
    <col min="13077" max="13077" width="28" style="692" customWidth="1"/>
    <col min="13078" max="13078" width="19.453125" style="692" customWidth="1"/>
    <col min="13079" max="13315" width="9.08984375" style="692"/>
    <col min="13316" max="13316" width="14.54296875" style="692" customWidth="1"/>
    <col min="13317" max="13317" width="14.453125" style="692" customWidth="1"/>
    <col min="13318" max="13318" width="58.08984375" style="692" customWidth="1"/>
    <col min="13319" max="13319" width="30.453125" style="692" customWidth="1"/>
    <col min="13320" max="13320" width="27.36328125" style="692" customWidth="1"/>
    <col min="13321" max="13321" width="30.90625" style="692" customWidth="1"/>
    <col min="13322" max="13322" width="24.90625" style="692" customWidth="1"/>
    <col min="13323" max="13323" width="27.36328125" style="692" customWidth="1"/>
    <col min="13324" max="13324" width="32" style="692" customWidth="1"/>
    <col min="13325" max="13325" width="25.54296875" style="692" customWidth="1"/>
    <col min="13326" max="13326" width="27.36328125" style="692" customWidth="1"/>
    <col min="13327" max="13327" width="31.453125" style="692" customWidth="1"/>
    <col min="13328" max="13328" width="30.54296875" style="692" customWidth="1"/>
    <col min="13329" max="13329" width="27.36328125" style="692" customWidth="1"/>
    <col min="13330" max="13330" width="32.54296875" style="692" customWidth="1"/>
    <col min="13331" max="13331" width="30.453125" style="692" customWidth="1"/>
    <col min="13332" max="13332" width="24.36328125" style="692" customWidth="1"/>
    <col min="13333" max="13333" width="28" style="692" customWidth="1"/>
    <col min="13334" max="13334" width="19.453125" style="692" customWidth="1"/>
    <col min="13335" max="13571" width="9.08984375" style="692"/>
    <col min="13572" max="13572" width="14.54296875" style="692" customWidth="1"/>
    <col min="13573" max="13573" width="14.453125" style="692" customWidth="1"/>
    <col min="13574" max="13574" width="58.08984375" style="692" customWidth="1"/>
    <col min="13575" max="13575" width="30.453125" style="692" customWidth="1"/>
    <col min="13576" max="13576" width="27.36328125" style="692" customWidth="1"/>
    <col min="13577" max="13577" width="30.90625" style="692" customWidth="1"/>
    <col min="13578" max="13578" width="24.90625" style="692" customWidth="1"/>
    <col min="13579" max="13579" width="27.36328125" style="692" customWidth="1"/>
    <col min="13580" max="13580" width="32" style="692" customWidth="1"/>
    <col min="13581" max="13581" width="25.54296875" style="692" customWidth="1"/>
    <col min="13582" max="13582" width="27.36328125" style="692" customWidth="1"/>
    <col min="13583" max="13583" width="31.453125" style="692" customWidth="1"/>
    <col min="13584" max="13584" width="30.54296875" style="692" customWidth="1"/>
    <col min="13585" max="13585" width="27.36328125" style="692" customWidth="1"/>
    <col min="13586" max="13586" width="32.54296875" style="692" customWidth="1"/>
    <col min="13587" max="13587" width="30.453125" style="692" customWidth="1"/>
    <col min="13588" max="13588" width="24.36328125" style="692" customWidth="1"/>
    <col min="13589" max="13589" width="28" style="692" customWidth="1"/>
    <col min="13590" max="13590" width="19.453125" style="692" customWidth="1"/>
    <col min="13591" max="13827" width="9.08984375" style="692"/>
    <col min="13828" max="13828" width="14.54296875" style="692" customWidth="1"/>
    <col min="13829" max="13829" width="14.453125" style="692" customWidth="1"/>
    <col min="13830" max="13830" width="58.08984375" style="692" customWidth="1"/>
    <col min="13831" max="13831" width="30.453125" style="692" customWidth="1"/>
    <col min="13832" max="13832" width="27.36328125" style="692" customWidth="1"/>
    <col min="13833" max="13833" width="30.90625" style="692" customWidth="1"/>
    <col min="13834" max="13834" width="24.90625" style="692" customWidth="1"/>
    <col min="13835" max="13835" width="27.36328125" style="692" customWidth="1"/>
    <col min="13836" max="13836" width="32" style="692" customWidth="1"/>
    <col min="13837" max="13837" width="25.54296875" style="692" customWidth="1"/>
    <col min="13838" max="13838" width="27.36328125" style="692" customWidth="1"/>
    <col min="13839" max="13839" width="31.453125" style="692" customWidth="1"/>
    <col min="13840" max="13840" width="30.54296875" style="692" customWidth="1"/>
    <col min="13841" max="13841" width="27.36328125" style="692" customWidth="1"/>
    <col min="13842" max="13842" width="32.54296875" style="692" customWidth="1"/>
    <col min="13843" max="13843" width="30.453125" style="692" customWidth="1"/>
    <col min="13844" max="13844" width="24.36328125" style="692" customWidth="1"/>
    <col min="13845" max="13845" width="28" style="692" customWidth="1"/>
    <col min="13846" max="13846" width="19.453125" style="692" customWidth="1"/>
    <col min="13847" max="14083" width="9.08984375" style="692"/>
    <col min="14084" max="14084" width="14.54296875" style="692" customWidth="1"/>
    <col min="14085" max="14085" width="14.453125" style="692" customWidth="1"/>
    <col min="14086" max="14086" width="58.08984375" style="692" customWidth="1"/>
    <col min="14087" max="14087" width="30.453125" style="692" customWidth="1"/>
    <col min="14088" max="14088" width="27.36328125" style="692" customWidth="1"/>
    <col min="14089" max="14089" width="30.90625" style="692" customWidth="1"/>
    <col min="14090" max="14090" width="24.90625" style="692" customWidth="1"/>
    <col min="14091" max="14091" width="27.36328125" style="692" customWidth="1"/>
    <col min="14092" max="14092" width="32" style="692" customWidth="1"/>
    <col min="14093" max="14093" width="25.54296875" style="692" customWidth="1"/>
    <col min="14094" max="14094" width="27.36328125" style="692" customWidth="1"/>
    <col min="14095" max="14095" width="31.453125" style="692" customWidth="1"/>
    <col min="14096" max="14096" width="30.54296875" style="692" customWidth="1"/>
    <col min="14097" max="14097" width="27.36328125" style="692" customWidth="1"/>
    <col min="14098" max="14098" width="32.54296875" style="692" customWidth="1"/>
    <col min="14099" max="14099" width="30.453125" style="692" customWidth="1"/>
    <col min="14100" max="14100" width="24.36328125" style="692" customWidth="1"/>
    <col min="14101" max="14101" width="28" style="692" customWidth="1"/>
    <col min="14102" max="14102" width="19.453125" style="692" customWidth="1"/>
    <col min="14103" max="14339" width="9.08984375" style="692"/>
    <col min="14340" max="14340" width="14.54296875" style="692" customWidth="1"/>
    <col min="14341" max="14341" width="14.453125" style="692" customWidth="1"/>
    <col min="14342" max="14342" width="58.08984375" style="692" customWidth="1"/>
    <col min="14343" max="14343" width="30.453125" style="692" customWidth="1"/>
    <col min="14344" max="14344" width="27.36328125" style="692" customWidth="1"/>
    <col min="14345" max="14345" width="30.90625" style="692" customWidth="1"/>
    <col min="14346" max="14346" width="24.90625" style="692" customWidth="1"/>
    <col min="14347" max="14347" width="27.36328125" style="692" customWidth="1"/>
    <col min="14348" max="14348" width="32" style="692" customWidth="1"/>
    <col min="14349" max="14349" width="25.54296875" style="692" customWidth="1"/>
    <col min="14350" max="14350" width="27.36328125" style="692" customWidth="1"/>
    <col min="14351" max="14351" width="31.453125" style="692" customWidth="1"/>
    <col min="14352" max="14352" width="30.54296875" style="692" customWidth="1"/>
    <col min="14353" max="14353" width="27.36328125" style="692" customWidth="1"/>
    <col min="14354" max="14354" width="32.54296875" style="692" customWidth="1"/>
    <col min="14355" max="14355" width="30.453125" style="692" customWidth="1"/>
    <col min="14356" max="14356" width="24.36328125" style="692" customWidth="1"/>
    <col min="14357" max="14357" width="28" style="692" customWidth="1"/>
    <col min="14358" max="14358" width="19.453125" style="692" customWidth="1"/>
    <col min="14359" max="14595" width="9.08984375" style="692"/>
    <col min="14596" max="14596" width="14.54296875" style="692" customWidth="1"/>
    <col min="14597" max="14597" width="14.453125" style="692" customWidth="1"/>
    <col min="14598" max="14598" width="58.08984375" style="692" customWidth="1"/>
    <col min="14599" max="14599" width="30.453125" style="692" customWidth="1"/>
    <col min="14600" max="14600" width="27.36328125" style="692" customWidth="1"/>
    <col min="14601" max="14601" width="30.90625" style="692" customWidth="1"/>
    <col min="14602" max="14602" width="24.90625" style="692" customWidth="1"/>
    <col min="14603" max="14603" width="27.36328125" style="692" customWidth="1"/>
    <col min="14604" max="14604" width="32" style="692" customWidth="1"/>
    <col min="14605" max="14605" width="25.54296875" style="692" customWidth="1"/>
    <col min="14606" max="14606" width="27.36328125" style="692" customWidth="1"/>
    <col min="14607" max="14607" width="31.453125" style="692" customWidth="1"/>
    <col min="14608" max="14608" width="30.54296875" style="692" customWidth="1"/>
    <col min="14609" max="14609" width="27.36328125" style="692" customWidth="1"/>
    <col min="14610" max="14610" width="32.54296875" style="692" customWidth="1"/>
    <col min="14611" max="14611" width="30.453125" style="692" customWidth="1"/>
    <col min="14612" max="14612" width="24.36328125" style="692" customWidth="1"/>
    <col min="14613" max="14613" width="28" style="692" customWidth="1"/>
    <col min="14614" max="14614" width="19.453125" style="692" customWidth="1"/>
    <col min="14615" max="14851" width="9.08984375" style="692"/>
    <col min="14852" max="14852" width="14.54296875" style="692" customWidth="1"/>
    <col min="14853" max="14853" width="14.453125" style="692" customWidth="1"/>
    <col min="14854" max="14854" width="58.08984375" style="692" customWidth="1"/>
    <col min="14855" max="14855" width="30.453125" style="692" customWidth="1"/>
    <col min="14856" max="14856" width="27.36328125" style="692" customWidth="1"/>
    <col min="14857" max="14857" width="30.90625" style="692" customWidth="1"/>
    <col min="14858" max="14858" width="24.90625" style="692" customWidth="1"/>
    <col min="14859" max="14859" width="27.36328125" style="692" customWidth="1"/>
    <col min="14860" max="14860" width="32" style="692" customWidth="1"/>
    <col min="14861" max="14861" width="25.54296875" style="692" customWidth="1"/>
    <col min="14862" max="14862" width="27.36328125" style="692" customWidth="1"/>
    <col min="14863" max="14863" width="31.453125" style="692" customWidth="1"/>
    <col min="14864" max="14864" width="30.54296875" style="692" customWidth="1"/>
    <col min="14865" max="14865" width="27.36328125" style="692" customWidth="1"/>
    <col min="14866" max="14866" width="32.54296875" style="692" customWidth="1"/>
    <col min="14867" max="14867" width="30.453125" style="692" customWidth="1"/>
    <col min="14868" max="14868" width="24.36328125" style="692" customWidth="1"/>
    <col min="14869" max="14869" width="28" style="692" customWidth="1"/>
    <col min="14870" max="14870" width="19.453125" style="692" customWidth="1"/>
    <col min="14871" max="15107" width="9.08984375" style="692"/>
    <col min="15108" max="15108" width="14.54296875" style="692" customWidth="1"/>
    <col min="15109" max="15109" width="14.453125" style="692" customWidth="1"/>
    <col min="15110" max="15110" width="58.08984375" style="692" customWidth="1"/>
    <col min="15111" max="15111" width="30.453125" style="692" customWidth="1"/>
    <col min="15112" max="15112" width="27.36328125" style="692" customWidth="1"/>
    <col min="15113" max="15113" width="30.90625" style="692" customWidth="1"/>
    <col min="15114" max="15114" width="24.90625" style="692" customWidth="1"/>
    <col min="15115" max="15115" width="27.36328125" style="692" customWidth="1"/>
    <col min="15116" max="15116" width="32" style="692" customWidth="1"/>
    <col min="15117" max="15117" width="25.54296875" style="692" customWidth="1"/>
    <col min="15118" max="15118" width="27.36328125" style="692" customWidth="1"/>
    <col min="15119" max="15119" width="31.453125" style="692" customWidth="1"/>
    <col min="15120" max="15120" width="30.54296875" style="692" customWidth="1"/>
    <col min="15121" max="15121" width="27.36328125" style="692" customWidth="1"/>
    <col min="15122" max="15122" width="32.54296875" style="692" customWidth="1"/>
    <col min="15123" max="15123" width="30.453125" style="692" customWidth="1"/>
    <col min="15124" max="15124" width="24.36328125" style="692" customWidth="1"/>
    <col min="15125" max="15125" width="28" style="692" customWidth="1"/>
    <col min="15126" max="15126" width="19.453125" style="692" customWidth="1"/>
    <col min="15127" max="15363" width="9.08984375" style="692"/>
    <col min="15364" max="15364" width="14.54296875" style="692" customWidth="1"/>
    <col min="15365" max="15365" width="14.453125" style="692" customWidth="1"/>
    <col min="15366" max="15366" width="58.08984375" style="692" customWidth="1"/>
    <col min="15367" max="15367" width="30.453125" style="692" customWidth="1"/>
    <col min="15368" max="15368" width="27.36328125" style="692" customWidth="1"/>
    <col min="15369" max="15369" width="30.90625" style="692" customWidth="1"/>
    <col min="15370" max="15370" width="24.90625" style="692" customWidth="1"/>
    <col min="15371" max="15371" width="27.36328125" style="692" customWidth="1"/>
    <col min="15372" max="15372" width="32" style="692" customWidth="1"/>
    <col min="15373" max="15373" width="25.54296875" style="692" customWidth="1"/>
    <col min="15374" max="15374" width="27.36328125" style="692" customWidth="1"/>
    <col min="15375" max="15375" width="31.453125" style="692" customWidth="1"/>
    <col min="15376" max="15376" width="30.54296875" style="692" customWidth="1"/>
    <col min="15377" max="15377" width="27.36328125" style="692" customWidth="1"/>
    <col min="15378" max="15378" width="32.54296875" style="692" customWidth="1"/>
    <col min="15379" max="15379" width="30.453125" style="692" customWidth="1"/>
    <col min="15380" max="15380" width="24.36328125" style="692" customWidth="1"/>
    <col min="15381" max="15381" width="28" style="692" customWidth="1"/>
    <col min="15382" max="15382" width="19.453125" style="692" customWidth="1"/>
    <col min="15383" max="15619" width="9.08984375" style="692"/>
    <col min="15620" max="15620" width="14.54296875" style="692" customWidth="1"/>
    <col min="15621" max="15621" width="14.453125" style="692" customWidth="1"/>
    <col min="15622" max="15622" width="58.08984375" style="692" customWidth="1"/>
    <col min="15623" max="15623" width="30.453125" style="692" customWidth="1"/>
    <col min="15624" max="15624" width="27.36328125" style="692" customWidth="1"/>
    <col min="15625" max="15625" width="30.90625" style="692" customWidth="1"/>
    <col min="15626" max="15626" width="24.90625" style="692" customWidth="1"/>
    <col min="15627" max="15627" width="27.36328125" style="692" customWidth="1"/>
    <col min="15628" max="15628" width="32" style="692" customWidth="1"/>
    <col min="15629" max="15629" width="25.54296875" style="692" customWidth="1"/>
    <col min="15630" max="15630" width="27.36328125" style="692" customWidth="1"/>
    <col min="15631" max="15631" width="31.453125" style="692" customWidth="1"/>
    <col min="15632" max="15632" width="30.54296875" style="692" customWidth="1"/>
    <col min="15633" max="15633" width="27.36328125" style="692" customWidth="1"/>
    <col min="15634" max="15634" width="32.54296875" style="692" customWidth="1"/>
    <col min="15635" max="15635" width="30.453125" style="692" customWidth="1"/>
    <col min="15636" max="15636" width="24.36328125" style="692" customWidth="1"/>
    <col min="15637" max="15637" width="28" style="692" customWidth="1"/>
    <col min="15638" max="15638" width="19.453125" style="692" customWidth="1"/>
    <col min="15639" max="15875" width="9.08984375" style="692"/>
    <col min="15876" max="15876" width="14.54296875" style="692" customWidth="1"/>
    <col min="15877" max="15877" width="14.453125" style="692" customWidth="1"/>
    <col min="15878" max="15878" width="58.08984375" style="692" customWidth="1"/>
    <col min="15879" max="15879" width="30.453125" style="692" customWidth="1"/>
    <col min="15880" max="15880" width="27.36328125" style="692" customWidth="1"/>
    <col min="15881" max="15881" width="30.90625" style="692" customWidth="1"/>
    <col min="15882" max="15882" width="24.90625" style="692" customWidth="1"/>
    <col min="15883" max="15883" width="27.36328125" style="692" customWidth="1"/>
    <col min="15884" max="15884" width="32" style="692" customWidth="1"/>
    <col min="15885" max="15885" width="25.54296875" style="692" customWidth="1"/>
    <col min="15886" max="15886" width="27.36328125" style="692" customWidth="1"/>
    <col min="15887" max="15887" width="31.453125" style="692" customWidth="1"/>
    <col min="15888" max="15888" width="30.54296875" style="692" customWidth="1"/>
    <col min="15889" max="15889" width="27.36328125" style="692" customWidth="1"/>
    <col min="15890" max="15890" width="32.54296875" style="692" customWidth="1"/>
    <col min="15891" max="15891" width="30.453125" style="692" customWidth="1"/>
    <col min="15892" max="15892" width="24.36328125" style="692" customWidth="1"/>
    <col min="15893" max="15893" width="28" style="692" customWidth="1"/>
    <col min="15894" max="15894" width="19.453125" style="692" customWidth="1"/>
    <col min="15895" max="16131" width="9.08984375" style="692"/>
    <col min="16132" max="16132" width="14.54296875" style="692" customWidth="1"/>
    <col min="16133" max="16133" width="14.453125" style="692" customWidth="1"/>
    <col min="16134" max="16134" width="58.08984375" style="692" customWidth="1"/>
    <col min="16135" max="16135" width="30.453125" style="692" customWidth="1"/>
    <col min="16136" max="16136" width="27.36328125" style="692" customWidth="1"/>
    <col min="16137" max="16137" width="30.90625" style="692" customWidth="1"/>
    <col min="16138" max="16138" width="24.90625" style="692" customWidth="1"/>
    <col min="16139" max="16139" width="27.36328125" style="692" customWidth="1"/>
    <col min="16140" max="16140" width="32" style="692" customWidth="1"/>
    <col min="16141" max="16141" width="25.54296875" style="692" customWidth="1"/>
    <col min="16142" max="16142" width="27.36328125" style="692" customWidth="1"/>
    <col min="16143" max="16143" width="31.453125" style="692" customWidth="1"/>
    <col min="16144" max="16144" width="30.54296875" style="692" customWidth="1"/>
    <col min="16145" max="16145" width="27.36328125" style="692" customWidth="1"/>
    <col min="16146" max="16146" width="32.54296875" style="692" customWidth="1"/>
    <col min="16147" max="16147" width="30.453125" style="692" customWidth="1"/>
    <col min="16148" max="16148" width="24.36328125" style="692" customWidth="1"/>
    <col min="16149" max="16149" width="28" style="692" customWidth="1"/>
    <col min="16150" max="16150" width="19.453125" style="692" customWidth="1"/>
    <col min="16151" max="16384" width="9.08984375" style="692"/>
  </cols>
  <sheetData>
    <row r="1" spans="2:21" x14ac:dyDescent="0.3">
      <c r="C1" s="690"/>
      <c r="D1" s="691"/>
      <c r="E1" s="691"/>
      <c r="F1" s="691"/>
      <c r="G1" s="691"/>
      <c r="K1" s="691"/>
      <c r="L1" s="691"/>
      <c r="M1" s="691"/>
    </row>
    <row r="2" spans="2:21" s="659" customFormat="1" x14ac:dyDescent="0.3">
      <c r="B2" s="22"/>
      <c r="C2" s="695"/>
      <c r="D2" s="22"/>
      <c r="E2" s="22"/>
      <c r="F2" s="22"/>
      <c r="G2" s="22"/>
      <c r="H2" s="645"/>
    </row>
    <row r="3" spans="2:21" s="659" customFormat="1" x14ac:dyDescent="0.3">
      <c r="B3" s="696"/>
      <c r="C3" s="695"/>
      <c r="D3" s="682"/>
      <c r="E3" s="682"/>
      <c r="F3" s="682"/>
      <c r="G3" s="682"/>
      <c r="H3" s="658" t="str">
        <f>Index!B2</f>
        <v xml:space="preserve">      Maharashtra State Power Generation Company Ltd.</v>
      </c>
    </row>
    <row r="4" spans="2:21" s="659" customFormat="1" ht="15" customHeight="1" x14ac:dyDescent="0.3">
      <c r="B4" s="696"/>
      <c r="C4" s="695"/>
      <c r="D4" s="682"/>
      <c r="E4" s="682"/>
      <c r="F4" s="682"/>
      <c r="G4" s="682"/>
      <c r="H4" s="658" t="s">
        <v>1018</v>
      </c>
    </row>
    <row r="5" spans="2:21" ht="15" customHeight="1" x14ac:dyDescent="0.3">
      <c r="U5" s="698" t="s">
        <v>10</v>
      </c>
    </row>
    <row r="6" spans="2:21" s="699" customFormat="1" x14ac:dyDescent="0.3">
      <c r="B6" s="1481" t="s">
        <v>343</v>
      </c>
      <c r="C6" s="1481" t="s">
        <v>1019</v>
      </c>
      <c r="D6" s="1486" t="s">
        <v>1020</v>
      </c>
      <c r="E6" s="1487"/>
      <c r="F6" s="1487"/>
      <c r="G6" s="1487"/>
      <c r="H6" s="1487"/>
      <c r="I6" s="1487"/>
      <c r="J6" s="1487"/>
      <c r="K6" s="1487"/>
      <c r="L6" s="1487"/>
      <c r="M6" s="1487"/>
      <c r="N6" s="1487"/>
      <c r="O6" s="1487"/>
      <c r="P6" s="1487"/>
      <c r="Q6" s="1487"/>
      <c r="R6" s="1487"/>
      <c r="S6" s="1488"/>
      <c r="T6" s="1489" t="s">
        <v>1021</v>
      </c>
      <c r="U6" s="1492" t="s">
        <v>1022</v>
      </c>
    </row>
    <row r="7" spans="2:21" s="700" customFormat="1" x14ac:dyDescent="0.25">
      <c r="B7" s="1482"/>
      <c r="C7" s="1482"/>
      <c r="D7" s="1495" t="s">
        <v>1023</v>
      </c>
      <c r="E7" s="1495"/>
      <c r="F7" s="1495"/>
      <c r="G7" s="1495"/>
      <c r="H7" s="1495" t="s">
        <v>1024</v>
      </c>
      <c r="I7" s="1495"/>
      <c r="J7" s="1495"/>
      <c r="K7" s="1495" t="s">
        <v>1024</v>
      </c>
      <c r="L7" s="1495"/>
      <c r="M7" s="1495"/>
      <c r="N7" s="1495" t="s">
        <v>1025</v>
      </c>
      <c r="O7" s="1495"/>
      <c r="P7" s="1495"/>
      <c r="Q7" s="1495" t="s">
        <v>1026</v>
      </c>
      <c r="R7" s="1495"/>
      <c r="S7" s="1495"/>
      <c r="T7" s="1490"/>
      <c r="U7" s="1493"/>
    </row>
    <row r="8" spans="2:21" s="702" customFormat="1" ht="70" x14ac:dyDescent="0.25">
      <c r="B8" s="1483"/>
      <c r="C8" s="1482"/>
      <c r="D8" s="701" t="s">
        <v>1027</v>
      </c>
      <c r="E8" s="701" t="s">
        <v>1028</v>
      </c>
      <c r="F8" s="701" t="s">
        <v>1029</v>
      </c>
      <c r="G8" s="701" t="s">
        <v>1030</v>
      </c>
      <c r="H8" s="701" t="s">
        <v>1028</v>
      </c>
      <c r="I8" s="701" t="s">
        <v>1029</v>
      </c>
      <c r="J8" s="701" t="s">
        <v>1030</v>
      </c>
      <c r="K8" s="701" t="s">
        <v>1028</v>
      </c>
      <c r="L8" s="701" t="s">
        <v>1029</v>
      </c>
      <c r="M8" s="701" t="s">
        <v>1030</v>
      </c>
      <c r="N8" s="701" t="s">
        <v>24</v>
      </c>
      <c r="O8" s="701" t="s">
        <v>24</v>
      </c>
      <c r="P8" s="701" t="s">
        <v>24</v>
      </c>
      <c r="Q8" s="701" t="s">
        <v>1028</v>
      </c>
      <c r="R8" s="701" t="s">
        <v>1029</v>
      </c>
      <c r="S8" s="701" t="s">
        <v>1030</v>
      </c>
      <c r="T8" s="1491"/>
      <c r="U8" s="1493"/>
    </row>
    <row r="9" spans="2:21" s="702" customFormat="1" x14ac:dyDescent="0.25">
      <c r="B9" s="1484"/>
      <c r="C9" s="1485"/>
      <c r="D9" s="701"/>
      <c r="E9" s="701" t="s">
        <v>81</v>
      </c>
      <c r="F9" s="701" t="s">
        <v>82</v>
      </c>
      <c r="G9" s="701" t="s">
        <v>1031</v>
      </c>
      <c r="H9" s="701" t="s">
        <v>397</v>
      </c>
      <c r="I9" s="701" t="s">
        <v>414</v>
      </c>
      <c r="J9" s="701" t="s">
        <v>1032</v>
      </c>
      <c r="K9" s="701" t="s">
        <v>415</v>
      </c>
      <c r="L9" s="701" t="s">
        <v>416</v>
      </c>
      <c r="M9" s="701" t="s">
        <v>1033</v>
      </c>
      <c r="N9" s="701"/>
      <c r="O9" s="701"/>
      <c r="P9" s="701"/>
      <c r="Q9" s="701" t="s">
        <v>1034</v>
      </c>
      <c r="R9" s="701" t="s">
        <v>1035</v>
      </c>
      <c r="S9" s="701" t="s">
        <v>1036</v>
      </c>
      <c r="T9" s="703" t="s">
        <v>1037</v>
      </c>
      <c r="U9" s="1494"/>
    </row>
    <row r="10" spans="2:21" s="706" customFormat="1" x14ac:dyDescent="0.3">
      <c r="B10" s="704">
        <v>1</v>
      </c>
      <c r="C10" s="705" t="s">
        <v>1038</v>
      </c>
      <c r="D10" s="1472" t="s">
        <v>1002</v>
      </c>
      <c r="E10" s="1473"/>
      <c r="F10" s="1473"/>
      <c r="G10" s="1473"/>
      <c r="H10" s="1473"/>
      <c r="I10" s="1473"/>
      <c r="J10" s="1473"/>
      <c r="K10" s="1473"/>
      <c r="L10" s="1473"/>
      <c r="M10" s="1473"/>
      <c r="N10" s="1473"/>
      <c r="O10" s="1473"/>
      <c r="P10" s="1473"/>
      <c r="Q10" s="1473"/>
      <c r="R10" s="1473"/>
      <c r="S10" s="1473"/>
      <c r="T10" s="1473"/>
      <c r="U10" s="1474"/>
    </row>
    <row r="11" spans="2:21" x14ac:dyDescent="0.3">
      <c r="B11" s="707">
        <v>1.1000000000000001</v>
      </c>
      <c r="C11" s="708" t="s">
        <v>1039</v>
      </c>
      <c r="D11" s="1475"/>
      <c r="E11" s="1476"/>
      <c r="F11" s="1476"/>
      <c r="G11" s="1476"/>
      <c r="H11" s="1476"/>
      <c r="I11" s="1476"/>
      <c r="J11" s="1476"/>
      <c r="K11" s="1476"/>
      <c r="L11" s="1476"/>
      <c r="M11" s="1476"/>
      <c r="N11" s="1476"/>
      <c r="O11" s="1476"/>
      <c r="P11" s="1476"/>
      <c r="Q11" s="1476"/>
      <c r="R11" s="1476"/>
      <c r="S11" s="1476"/>
      <c r="T11" s="1476"/>
      <c r="U11" s="1477"/>
    </row>
    <row r="12" spans="2:21" x14ac:dyDescent="0.3">
      <c r="B12" s="707">
        <v>1.2</v>
      </c>
      <c r="C12" s="709" t="s">
        <v>1040</v>
      </c>
      <c r="D12" s="1475"/>
      <c r="E12" s="1476"/>
      <c r="F12" s="1476"/>
      <c r="G12" s="1476"/>
      <c r="H12" s="1476"/>
      <c r="I12" s="1476"/>
      <c r="J12" s="1476"/>
      <c r="K12" s="1476"/>
      <c r="L12" s="1476"/>
      <c r="M12" s="1476"/>
      <c r="N12" s="1476"/>
      <c r="O12" s="1476"/>
      <c r="P12" s="1476"/>
      <c r="Q12" s="1476"/>
      <c r="R12" s="1476"/>
      <c r="S12" s="1476"/>
      <c r="T12" s="1476"/>
      <c r="U12" s="1477"/>
    </row>
    <row r="13" spans="2:21" x14ac:dyDescent="0.3">
      <c r="B13" s="710">
        <v>1.3</v>
      </c>
      <c r="C13" s="709" t="s">
        <v>1041</v>
      </c>
      <c r="D13" s="1475"/>
      <c r="E13" s="1476"/>
      <c r="F13" s="1476"/>
      <c r="G13" s="1476"/>
      <c r="H13" s="1476"/>
      <c r="I13" s="1476"/>
      <c r="J13" s="1476"/>
      <c r="K13" s="1476"/>
      <c r="L13" s="1476"/>
      <c r="M13" s="1476"/>
      <c r="N13" s="1476"/>
      <c r="O13" s="1476"/>
      <c r="P13" s="1476"/>
      <c r="Q13" s="1476"/>
      <c r="R13" s="1476"/>
      <c r="S13" s="1476"/>
      <c r="T13" s="1476"/>
      <c r="U13" s="1477"/>
    </row>
    <row r="14" spans="2:21" s="706" customFormat="1" x14ac:dyDescent="0.3">
      <c r="B14" s="711"/>
      <c r="C14" s="712" t="s">
        <v>1042</v>
      </c>
      <c r="D14" s="1475"/>
      <c r="E14" s="1476"/>
      <c r="F14" s="1476"/>
      <c r="G14" s="1476"/>
      <c r="H14" s="1476"/>
      <c r="I14" s="1476"/>
      <c r="J14" s="1476"/>
      <c r="K14" s="1476"/>
      <c r="L14" s="1476"/>
      <c r="M14" s="1476"/>
      <c r="N14" s="1476"/>
      <c r="O14" s="1476"/>
      <c r="P14" s="1476"/>
      <c r="Q14" s="1476"/>
      <c r="R14" s="1476"/>
      <c r="S14" s="1476"/>
      <c r="T14" s="1476"/>
      <c r="U14" s="1477"/>
    </row>
    <row r="15" spans="2:21" s="706" customFormat="1" x14ac:dyDescent="0.3">
      <c r="B15" s="711"/>
      <c r="C15" s="712"/>
      <c r="D15" s="1475"/>
      <c r="E15" s="1476"/>
      <c r="F15" s="1476"/>
      <c r="G15" s="1476"/>
      <c r="H15" s="1476"/>
      <c r="I15" s="1476"/>
      <c r="J15" s="1476"/>
      <c r="K15" s="1476"/>
      <c r="L15" s="1476"/>
      <c r="M15" s="1476"/>
      <c r="N15" s="1476"/>
      <c r="O15" s="1476"/>
      <c r="P15" s="1476"/>
      <c r="Q15" s="1476"/>
      <c r="R15" s="1476"/>
      <c r="S15" s="1476"/>
      <c r="T15" s="1476"/>
      <c r="U15" s="1477"/>
    </row>
    <row r="16" spans="2:21" s="706" customFormat="1" x14ac:dyDescent="0.3">
      <c r="B16" s="713">
        <v>2</v>
      </c>
      <c r="C16" s="712" t="s">
        <v>1043</v>
      </c>
      <c r="D16" s="1475"/>
      <c r="E16" s="1476"/>
      <c r="F16" s="1476"/>
      <c r="G16" s="1476"/>
      <c r="H16" s="1476"/>
      <c r="I16" s="1476"/>
      <c r="J16" s="1476"/>
      <c r="K16" s="1476"/>
      <c r="L16" s="1476"/>
      <c r="M16" s="1476"/>
      <c r="N16" s="1476"/>
      <c r="O16" s="1476"/>
      <c r="P16" s="1476"/>
      <c r="Q16" s="1476"/>
      <c r="R16" s="1476"/>
      <c r="S16" s="1476"/>
      <c r="T16" s="1476"/>
      <c r="U16" s="1477"/>
    </row>
    <row r="17" spans="2:22" s="706" customFormat="1" x14ac:dyDescent="0.3">
      <c r="B17" s="713">
        <v>2.1</v>
      </c>
      <c r="C17" s="712" t="s">
        <v>1044</v>
      </c>
      <c r="D17" s="1475"/>
      <c r="E17" s="1476"/>
      <c r="F17" s="1476"/>
      <c r="G17" s="1476"/>
      <c r="H17" s="1476"/>
      <c r="I17" s="1476"/>
      <c r="J17" s="1476"/>
      <c r="K17" s="1476"/>
      <c r="L17" s="1476"/>
      <c r="M17" s="1476"/>
      <c r="N17" s="1476"/>
      <c r="O17" s="1476"/>
      <c r="P17" s="1476"/>
      <c r="Q17" s="1476"/>
      <c r="R17" s="1476"/>
      <c r="S17" s="1476"/>
      <c r="T17" s="1476"/>
      <c r="U17" s="1477"/>
    </row>
    <row r="18" spans="2:22" x14ac:dyDescent="0.3">
      <c r="B18" s="714" t="s">
        <v>109</v>
      </c>
      <c r="C18" s="715" t="s">
        <v>1045</v>
      </c>
      <c r="D18" s="1475"/>
      <c r="E18" s="1476"/>
      <c r="F18" s="1476"/>
      <c r="G18" s="1476"/>
      <c r="H18" s="1476"/>
      <c r="I18" s="1476"/>
      <c r="J18" s="1476"/>
      <c r="K18" s="1476"/>
      <c r="L18" s="1476"/>
      <c r="M18" s="1476"/>
      <c r="N18" s="1476"/>
      <c r="O18" s="1476"/>
      <c r="P18" s="1476"/>
      <c r="Q18" s="1476"/>
      <c r="R18" s="1476"/>
      <c r="S18" s="1476"/>
      <c r="T18" s="1476"/>
      <c r="U18" s="1477"/>
    </row>
    <row r="19" spans="2:22" x14ac:dyDescent="0.3">
      <c r="B19" s="714" t="s">
        <v>111</v>
      </c>
      <c r="C19" s="715" t="s">
        <v>1046</v>
      </c>
      <c r="D19" s="1475"/>
      <c r="E19" s="1476"/>
      <c r="F19" s="1476"/>
      <c r="G19" s="1476"/>
      <c r="H19" s="1476"/>
      <c r="I19" s="1476"/>
      <c r="J19" s="1476"/>
      <c r="K19" s="1476"/>
      <c r="L19" s="1476"/>
      <c r="M19" s="1476"/>
      <c r="N19" s="1476"/>
      <c r="O19" s="1476"/>
      <c r="P19" s="1476"/>
      <c r="Q19" s="1476"/>
      <c r="R19" s="1476"/>
      <c r="S19" s="1476"/>
      <c r="T19" s="1476"/>
      <c r="U19" s="1477"/>
    </row>
    <row r="20" spans="2:22" x14ac:dyDescent="0.3">
      <c r="B20" s="714" t="s">
        <v>113</v>
      </c>
      <c r="C20" s="715" t="s">
        <v>1047</v>
      </c>
      <c r="D20" s="1475"/>
      <c r="E20" s="1476"/>
      <c r="F20" s="1476"/>
      <c r="G20" s="1476"/>
      <c r="H20" s="1476"/>
      <c r="I20" s="1476"/>
      <c r="J20" s="1476"/>
      <c r="K20" s="1476"/>
      <c r="L20" s="1476"/>
      <c r="M20" s="1476"/>
      <c r="N20" s="1476"/>
      <c r="O20" s="1476"/>
      <c r="P20" s="1476"/>
      <c r="Q20" s="1476"/>
      <c r="R20" s="1476"/>
      <c r="S20" s="1476"/>
      <c r="T20" s="1476"/>
      <c r="U20" s="1477"/>
    </row>
    <row r="21" spans="2:22" x14ac:dyDescent="0.3">
      <c r="B21" s="714" t="s">
        <v>780</v>
      </c>
      <c r="C21" s="715" t="s">
        <v>1048</v>
      </c>
      <c r="D21" s="1475"/>
      <c r="E21" s="1476"/>
      <c r="F21" s="1476"/>
      <c r="G21" s="1476"/>
      <c r="H21" s="1476"/>
      <c r="I21" s="1476"/>
      <c r="J21" s="1476"/>
      <c r="K21" s="1476"/>
      <c r="L21" s="1476"/>
      <c r="M21" s="1476"/>
      <c r="N21" s="1476"/>
      <c r="O21" s="1476"/>
      <c r="P21" s="1476"/>
      <c r="Q21" s="1476"/>
      <c r="R21" s="1476"/>
      <c r="S21" s="1476"/>
      <c r="T21" s="1476"/>
      <c r="U21" s="1477"/>
    </row>
    <row r="22" spans="2:22" x14ac:dyDescent="0.3">
      <c r="B22" s="714" t="s">
        <v>1049</v>
      </c>
      <c r="C22" s="715" t="s">
        <v>1050</v>
      </c>
      <c r="D22" s="1475"/>
      <c r="E22" s="1476"/>
      <c r="F22" s="1476"/>
      <c r="G22" s="1476"/>
      <c r="H22" s="1476"/>
      <c r="I22" s="1476"/>
      <c r="J22" s="1476"/>
      <c r="K22" s="1476"/>
      <c r="L22" s="1476"/>
      <c r="M22" s="1476"/>
      <c r="N22" s="1476"/>
      <c r="O22" s="1476"/>
      <c r="P22" s="1476"/>
      <c r="Q22" s="1476"/>
      <c r="R22" s="1476"/>
      <c r="S22" s="1476"/>
      <c r="T22" s="1476"/>
      <c r="U22" s="1477"/>
    </row>
    <row r="23" spans="2:22" x14ac:dyDescent="0.3">
      <c r="B23" s="714" t="s">
        <v>1051</v>
      </c>
      <c r="C23" s="715" t="s">
        <v>1052</v>
      </c>
      <c r="D23" s="1475"/>
      <c r="E23" s="1476"/>
      <c r="F23" s="1476"/>
      <c r="G23" s="1476"/>
      <c r="H23" s="1476"/>
      <c r="I23" s="1476"/>
      <c r="J23" s="1476"/>
      <c r="K23" s="1476"/>
      <c r="L23" s="1476"/>
      <c r="M23" s="1476"/>
      <c r="N23" s="1476"/>
      <c r="O23" s="1476"/>
      <c r="P23" s="1476"/>
      <c r="Q23" s="1476"/>
      <c r="R23" s="1476"/>
      <c r="S23" s="1476"/>
      <c r="T23" s="1476"/>
      <c r="U23" s="1477"/>
    </row>
    <row r="24" spans="2:22" x14ac:dyDescent="0.3">
      <c r="B24" s="714" t="s">
        <v>1053</v>
      </c>
      <c r="C24" s="715" t="s">
        <v>1054</v>
      </c>
      <c r="D24" s="1475"/>
      <c r="E24" s="1476"/>
      <c r="F24" s="1476"/>
      <c r="G24" s="1476"/>
      <c r="H24" s="1476"/>
      <c r="I24" s="1476"/>
      <c r="J24" s="1476"/>
      <c r="K24" s="1476"/>
      <c r="L24" s="1476"/>
      <c r="M24" s="1476"/>
      <c r="N24" s="1476"/>
      <c r="O24" s="1476"/>
      <c r="P24" s="1476"/>
      <c r="Q24" s="1476"/>
      <c r="R24" s="1476"/>
      <c r="S24" s="1476"/>
      <c r="T24" s="1476"/>
      <c r="U24" s="1477"/>
    </row>
    <row r="25" spans="2:22" x14ac:dyDescent="0.3">
      <c r="B25" s="714" t="s">
        <v>1055</v>
      </c>
      <c r="C25" s="715" t="s">
        <v>1056</v>
      </c>
      <c r="D25" s="1475"/>
      <c r="E25" s="1476"/>
      <c r="F25" s="1476"/>
      <c r="G25" s="1476"/>
      <c r="H25" s="1476"/>
      <c r="I25" s="1476"/>
      <c r="J25" s="1476"/>
      <c r="K25" s="1476"/>
      <c r="L25" s="1476"/>
      <c r="M25" s="1476"/>
      <c r="N25" s="1476"/>
      <c r="O25" s="1476"/>
      <c r="P25" s="1476"/>
      <c r="Q25" s="1476"/>
      <c r="R25" s="1476"/>
      <c r="S25" s="1476"/>
      <c r="T25" s="1476"/>
      <c r="U25" s="1477"/>
    </row>
    <row r="26" spans="2:22" x14ac:dyDescent="0.3">
      <c r="B26" s="714"/>
      <c r="C26" s="715"/>
      <c r="D26" s="1475"/>
      <c r="E26" s="1476"/>
      <c r="F26" s="1476"/>
      <c r="G26" s="1476"/>
      <c r="H26" s="1476"/>
      <c r="I26" s="1476"/>
      <c r="J26" s="1476"/>
      <c r="K26" s="1476"/>
      <c r="L26" s="1476"/>
      <c r="M26" s="1476"/>
      <c r="N26" s="1476"/>
      <c r="O26" s="1476"/>
      <c r="P26" s="1476"/>
      <c r="Q26" s="1476"/>
      <c r="R26" s="1476"/>
      <c r="S26" s="1476"/>
      <c r="T26" s="1476"/>
      <c r="U26" s="1477"/>
    </row>
    <row r="27" spans="2:22" s="706" customFormat="1" x14ac:dyDescent="0.3">
      <c r="B27" s="713">
        <v>2.2000000000000002</v>
      </c>
      <c r="C27" s="712" t="s">
        <v>1057</v>
      </c>
      <c r="D27" s="1475"/>
      <c r="E27" s="1476"/>
      <c r="F27" s="1476"/>
      <c r="G27" s="1476"/>
      <c r="H27" s="1476"/>
      <c r="I27" s="1476"/>
      <c r="J27" s="1476"/>
      <c r="K27" s="1476"/>
      <c r="L27" s="1476"/>
      <c r="M27" s="1476"/>
      <c r="N27" s="1476"/>
      <c r="O27" s="1476"/>
      <c r="P27" s="1476"/>
      <c r="Q27" s="1476"/>
      <c r="R27" s="1476"/>
      <c r="S27" s="1476"/>
      <c r="T27" s="1476"/>
      <c r="U27" s="1477"/>
      <c r="V27" s="716"/>
    </row>
    <row r="28" spans="2:22" x14ac:dyDescent="0.3">
      <c r="B28" s="714" t="s">
        <v>116</v>
      </c>
      <c r="C28" s="715" t="s">
        <v>1058</v>
      </c>
      <c r="D28" s="1475"/>
      <c r="E28" s="1476"/>
      <c r="F28" s="1476"/>
      <c r="G28" s="1476"/>
      <c r="H28" s="1476"/>
      <c r="I28" s="1476"/>
      <c r="J28" s="1476"/>
      <c r="K28" s="1476"/>
      <c r="L28" s="1476"/>
      <c r="M28" s="1476"/>
      <c r="N28" s="1476"/>
      <c r="O28" s="1476"/>
      <c r="P28" s="1476"/>
      <c r="Q28" s="1476"/>
      <c r="R28" s="1476"/>
      <c r="S28" s="1476"/>
      <c r="T28" s="1476"/>
      <c r="U28" s="1477"/>
      <c r="V28" s="564"/>
    </row>
    <row r="29" spans="2:22" ht="29.4" customHeight="1" x14ac:dyDescent="0.3">
      <c r="B29" s="714" t="s">
        <v>118</v>
      </c>
      <c r="C29" s="715" t="s">
        <v>1059</v>
      </c>
      <c r="D29" s="1475"/>
      <c r="E29" s="1476"/>
      <c r="F29" s="1476"/>
      <c r="G29" s="1476"/>
      <c r="H29" s="1476"/>
      <c r="I29" s="1476"/>
      <c r="J29" s="1476"/>
      <c r="K29" s="1476"/>
      <c r="L29" s="1476"/>
      <c r="M29" s="1476"/>
      <c r="N29" s="1476"/>
      <c r="O29" s="1476"/>
      <c r="P29" s="1476"/>
      <c r="Q29" s="1476"/>
      <c r="R29" s="1476"/>
      <c r="S29" s="1476"/>
      <c r="T29" s="1476"/>
      <c r="U29" s="1477"/>
      <c r="V29" s="564"/>
    </row>
    <row r="30" spans="2:22" x14ac:dyDescent="0.3">
      <c r="B30" s="714" t="s">
        <v>119</v>
      </c>
      <c r="C30" s="715" t="s">
        <v>1060</v>
      </c>
      <c r="D30" s="1475"/>
      <c r="E30" s="1476"/>
      <c r="F30" s="1476"/>
      <c r="G30" s="1476"/>
      <c r="H30" s="1476"/>
      <c r="I30" s="1476"/>
      <c r="J30" s="1476"/>
      <c r="K30" s="1476"/>
      <c r="L30" s="1476"/>
      <c r="M30" s="1476"/>
      <c r="N30" s="1476"/>
      <c r="O30" s="1476"/>
      <c r="P30" s="1476"/>
      <c r="Q30" s="1476"/>
      <c r="R30" s="1476"/>
      <c r="S30" s="1476"/>
      <c r="T30" s="1476"/>
      <c r="U30" s="1477"/>
    </row>
    <row r="31" spans="2:22" x14ac:dyDescent="0.3">
      <c r="B31" s="714" t="s">
        <v>785</v>
      </c>
      <c r="C31" s="715" t="s">
        <v>1061</v>
      </c>
      <c r="D31" s="1475"/>
      <c r="E31" s="1476"/>
      <c r="F31" s="1476"/>
      <c r="G31" s="1476"/>
      <c r="H31" s="1476"/>
      <c r="I31" s="1476"/>
      <c r="J31" s="1476"/>
      <c r="K31" s="1476"/>
      <c r="L31" s="1476"/>
      <c r="M31" s="1476"/>
      <c r="N31" s="1476"/>
      <c r="O31" s="1476"/>
      <c r="P31" s="1476"/>
      <c r="Q31" s="1476"/>
      <c r="R31" s="1476"/>
      <c r="S31" s="1476"/>
      <c r="T31" s="1476"/>
      <c r="U31" s="1477"/>
    </row>
    <row r="32" spans="2:22" ht="28" x14ac:dyDescent="0.3">
      <c r="B32" s="714" t="s">
        <v>1062</v>
      </c>
      <c r="C32" s="715" t="s">
        <v>1063</v>
      </c>
      <c r="D32" s="1475"/>
      <c r="E32" s="1476"/>
      <c r="F32" s="1476"/>
      <c r="G32" s="1476"/>
      <c r="H32" s="1476"/>
      <c r="I32" s="1476"/>
      <c r="J32" s="1476"/>
      <c r="K32" s="1476"/>
      <c r="L32" s="1476"/>
      <c r="M32" s="1476"/>
      <c r="N32" s="1476"/>
      <c r="O32" s="1476"/>
      <c r="P32" s="1476"/>
      <c r="Q32" s="1476"/>
      <c r="R32" s="1476"/>
      <c r="S32" s="1476"/>
      <c r="T32" s="1476"/>
      <c r="U32" s="1477"/>
      <c r="V32" s="693"/>
    </row>
    <row r="33" spans="2:21" x14ac:dyDescent="0.3">
      <c r="B33" s="714" t="s">
        <v>1064</v>
      </c>
      <c r="C33" s="715" t="s">
        <v>1065</v>
      </c>
      <c r="D33" s="1475"/>
      <c r="E33" s="1476"/>
      <c r="F33" s="1476"/>
      <c r="G33" s="1476"/>
      <c r="H33" s="1476"/>
      <c r="I33" s="1476"/>
      <c r="J33" s="1476"/>
      <c r="K33" s="1476"/>
      <c r="L33" s="1476"/>
      <c r="M33" s="1476"/>
      <c r="N33" s="1476"/>
      <c r="O33" s="1476"/>
      <c r="P33" s="1476"/>
      <c r="Q33" s="1476"/>
      <c r="R33" s="1476"/>
      <c r="S33" s="1476"/>
      <c r="T33" s="1476"/>
      <c r="U33" s="1477"/>
    </row>
    <row r="34" spans="2:21" x14ac:dyDescent="0.3">
      <c r="B34" s="714" t="s">
        <v>1066</v>
      </c>
      <c r="C34" s="715" t="s">
        <v>1067</v>
      </c>
      <c r="D34" s="1475"/>
      <c r="E34" s="1476"/>
      <c r="F34" s="1476"/>
      <c r="G34" s="1476"/>
      <c r="H34" s="1476"/>
      <c r="I34" s="1476"/>
      <c r="J34" s="1476"/>
      <c r="K34" s="1476"/>
      <c r="L34" s="1476"/>
      <c r="M34" s="1476"/>
      <c r="N34" s="1476"/>
      <c r="O34" s="1476"/>
      <c r="P34" s="1476"/>
      <c r="Q34" s="1476"/>
      <c r="R34" s="1476"/>
      <c r="S34" s="1476"/>
      <c r="T34" s="1476"/>
      <c r="U34" s="1477"/>
    </row>
    <row r="35" spans="2:21" ht="17.399999999999999" customHeight="1" x14ac:dyDescent="0.3">
      <c r="B35" s="714" t="s">
        <v>1068</v>
      </c>
      <c r="C35" s="715" t="s">
        <v>1069</v>
      </c>
      <c r="D35" s="1475"/>
      <c r="E35" s="1476"/>
      <c r="F35" s="1476"/>
      <c r="G35" s="1476"/>
      <c r="H35" s="1476"/>
      <c r="I35" s="1476"/>
      <c r="J35" s="1476"/>
      <c r="K35" s="1476"/>
      <c r="L35" s="1476"/>
      <c r="M35" s="1476"/>
      <c r="N35" s="1476"/>
      <c r="O35" s="1476"/>
      <c r="P35" s="1476"/>
      <c r="Q35" s="1476"/>
      <c r="R35" s="1476"/>
      <c r="S35" s="1476"/>
      <c r="T35" s="1476"/>
      <c r="U35" s="1477"/>
    </row>
    <row r="36" spans="2:21" x14ac:dyDescent="0.3">
      <c r="B36" s="714" t="s">
        <v>1070</v>
      </c>
      <c r="C36" s="715" t="s">
        <v>1071</v>
      </c>
      <c r="D36" s="1475"/>
      <c r="E36" s="1476"/>
      <c r="F36" s="1476"/>
      <c r="G36" s="1476"/>
      <c r="H36" s="1476"/>
      <c r="I36" s="1476"/>
      <c r="J36" s="1476"/>
      <c r="K36" s="1476"/>
      <c r="L36" s="1476"/>
      <c r="M36" s="1476"/>
      <c r="N36" s="1476"/>
      <c r="O36" s="1476"/>
      <c r="P36" s="1476"/>
      <c r="Q36" s="1476"/>
      <c r="R36" s="1476"/>
      <c r="S36" s="1476"/>
      <c r="T36" s="1476"/>
      <c r="U36" s="1477"/>
    </row>
    <row r="37" spans="2:21" s="706" customFormat="1" x14ac:dyDescent="0.3">
      <c r="B37" s="714" t="s">
        <v>1072</v>
      </c>
      <c r="C37" s="709" t="s">
        <v>1073</v>
      </c>
      <c r="D37" s="1475"/>
      <c r="E37" s="1476"/>
      <c r="F37" s="1476"/>
      <c r="G37" s="1476"/>
      <c r="H37" s="1476"/>
      <c r="I37" s="1476"/>
      <c r="J37" s="1476"/>
      <c r="K37" s="1476"/>
      <c r="L37" s="1476"/>
      <c r="M37" s="1476"/>
      <c r="N37" s="1476"/>
      <c r="O37" s="1476"/>
      <c r="P37" s="1476"/>
      <c r="Q37" s="1476"/>
      <c r="R37" s="1476"/>
      <c r="S37" s="1476"/>
      <c r="T37" s="1476"/>
      <c r="U37" s="1477"/>
    </row>
    <row r="38" spans="2:21" x14ac:dyDescent="0.3">
      <c r="B38" s="714" t="s">
        <v>1074</v>
      </c>
      <c r="C38" s="715" t="s">
        <v>1075</v>
      </c>
      <c r="D38" s="1475"/>
      <c r="E38" s="1476"/>
      <c r="F38" s="1476"/>
      <c r="G38" s="1476"/>
      <c r="H38" s="1476"/>
      <c r="I38" s="1476"/>
      <c r="J38" s="1476"/>
      <c r="K38" s="1476"/>
      <c r="L38" s="1476"/>
      <c r="M38" s="1476"/>
      <c r="N38" s="1476"/>
      <c r="O38" s="1476"/>
      <c r="P38" s="1476"/>
      <c r="Q38" s="1476"/>
      <c r="R38" s="1476"/>
      <c r="S38" s="1476"/>
      <c r="T38" s="1476"/>
      <c r="U38" s="1477"/>
    </row>
    <row r="39" spans="2:21" x14ac:dyDescent="0.3">
      <c r="B39" s="714" t="s">
        <v>1076</v>
      </c>
      <c r="C39" s="715" t="s">
        <v>1077</v>
      </c>
      <c r="D39" s="1475"/>
      <c r="E39" s="1476"/>
      <c r="F39" s="1476"/>
      <c r="G39" s="1476"/>
      <c r="H39" s="1476"/>
      <c r="I39" s="1476"/>
      <c r="J39" s="1476"/>
      <c r="K39" s="1476"/>
      <c r="L39" s="1476"/>
      <c r="M39" s="1476"/>
      <c r="N39" s="1476"/>
      <c r="O39" s="1476"/>
      <c r="P39" s="1476"/>
      <c r="Q39" s="1476"/>
      <c r="R39" s="1476"/>
      <c r="S39" s="1476"/>
      <c r="T39" s="1476"/>
      <c r="U39" s="1477"/>
    </row>
    <row r="40" spans="2:21" x14ac:dyDescent="0.3">
      <c r="B40" s="714" t="s">
        <v>1078</v>
      </c>
      <c r="C40" s="715" t="s">
        <v>1079</v>
      </c>
      <c r="D40" s="1475"/>
      <c r="E40" s="1476"/>
      <c r="F40" s="1476"/>
      <c r="G40" s="1476"/>
      <c r="H40" s="1476"/>
      <c r="I40" s="1476"/>
      <c r="J40" s="1476"/>
      <c r="K40" s="1476"/>
      <c r="L40" s="1476"/>
      <c r="M40" s="1476"/>
      <c r="N40" s="1476"/>
      <c r="O40" s="1476"/>
      <c r="P40" s="1476"/>
      <c r="Q40" s="1476"/>
      <c r="R40" s="1476"/>
      <c r="S40" s="1476"/>
      <c r="T40" s="1476"/>
      <c r="U40" s="1477"/>
    </row>
    <row r="41" spans="2:21" x14ac:dyDescent="0.3">
      <c r="B41" s="714" t="s">
        <v>1080</v>
      </c>
      <c r="C41" s="715" t="s">
        <v>1081</v>
      </c>
      <c r="D41" s="1475"/>
      <c r="E41" s="1476"/>
      <c r="F41" s="1476"/>
      <c r="G41" s="1476"/>
      <c r="H41" s="1476"/>
      <c r="I41" s="1476"/>
      <c r="J41" s="1476"/>
      <c r="K41" s="1476"/>
      <c r="L41" s="1476"/>
      <c r="M41" s="1476"/>
      <c r="N41" s="1476"/>
      <c r="O41" s="1476"/>
      <c r="P41" s="1476"/>
      <c r="Q41" s="1476"/>
      <c r="R41" s="1476"/>
      <c r="S41" s="1476"/>
      <c r="T41" s="1476"/>
      <c r="U41" s="1477"/>
    </row>
    <row r="42" spans="2:21" x14ac:dyDescent="0.3">
      <c r="B42" s="714" t="s">
        <v>1082</v>
      </c>
      <c r="C42" s="715" t="s">
        <v>1083</v>
      </c>
      <c r="D42" s="1475"/>
      <c r="E42" s="1476"/>
      <c r="F42" s="1476"/>
      <c r="G42" s="1476"/>
      <c r="H42" s="1476"/>
      <c r="I42" s="1476"/>
      <c r="J42" s="1476"/>
      <c r="K42" s="1476"/>
      <c r="L42" s="1476"/>
      <c r="M42" s="1476"/>
      <c r="N42" s="1476"/>
      <c r="O42" s="1476"/>
      <c r="P42" s="1476"/>
      <c r="Q42" s="1476"/>
      <c r="R42" s="1476"/>
      <c r="S42" s="1476"/>
      <c r="T42" s="1476"/>
      <c r="U42" s="1477"/>
    </row>
    <row r="43" spans="2:21" x14ac:dyDescent="0.3">
      <c r="B43" s="714" t="s">
        <v>1084</v>
      </c>
      <c r="C43" s="715" t="s">
        <v>1085</v>
      </c>
      <c r="D43" s="1475"/>
      <c r="E43" s="1476"/>
      <c r="F43" s="1476"/>
      <c r="G43" s="1476"/>
      <c r="H43" s="1476"/>
      <c r="I43" s="1476"/>
      <c r="J43" s="1476"/>
      <c r="K43" s="1476"/>
      <c r="L43" s="1476"/>
      <c r="M43" s="1476"/>
      <c r="N43" s="1476"/>
      <c r="O43" s="1476"/>
      <c r="P43" s="1476"/>
      <c r="Q43" s="1476"/>
      <c r="R43" s="1476"/>
      <c r="S43" s="1476"/>
      <c r="T43" s="1476"/>
      <c r="U43" s="1477"/>
    </row>
    <row r="44" spans="2:21" x14ac:dyDescent="0.3">
      <c r="B44" s="714" t="s">
        <v>1086</v>
      </c>
      <c r="C44" s="715" t="s">
        <v>1087</v>
      </c>
      <c r="D44" s="1475"/>
      <c r="E44" s="1476"/>
      <c r="F44" s="1476"/>
      <c r="G44" s="1476"/>
      <c r="H44" s="1476"/>
      <c r="I44" s="1476"/>
      <c r="J44" s="1476"/>
      <c r="K44" s="1476"/>
      <c r="L44" s="1476"/>
      <c r="M44" s="1476"/>
      <c r="N44" s="1476"/>
      <c r="O44" s="1476"/>
      <c r="P44" s="1476"/>
      <c r="Q44" s="1476"/>
      <c r="R44" s="1476"/>
      <c r="S44" s="1476"/>
      <c r="T44" s="1476"/>
      <c r="U44" s="1477"/>
    </row>
    <row r="45" spans="2:21" x14ac:dyDescent="0.3">
      <c r="B45" s="714"/>
      <c r="C45" s="715"/>
      <c r="D45" s="1475"/>
      <c r="E45" s="1476"/>
      <c r="F45" s="1476"/>
      <c r="G45" s="1476"/>
      <c r="H45" s="1476"/>
      <c r="I45" s="1476"/>
      <c r="J45" s="1476"/>
      <c r="K45" s="1476"/>
      <c r="L45" s="1476"/>
      <c r="M45" s="1476"/>
      <c r="N45" s="1476"/>
      <c r="O45" s="1476"/>
      <c r="P45" s="1476"/>
      <c r="Q45" s="1476"/>
      <c r="R45" s="1476"/>
      <c r="S45" s="1476"/>
      <c r="T45" s="1476"/>
      <c r="U45" s="1477"/>
    </row>
    <row r="46" spans="2:21" s="706" customFormat="1" x14ac:dyDescent="0.3">
      <c r="B46" s="713">
        <v>2.2999999999999998</v>
      </c>
      <c r="C46" s="712" t="s">
        <v>1088</v>
      </c>
      <c r="D46" s="1475"/>
      <c r="E46" s="1476"/>
      <c r="F46" s="1476"/>
      <c r="G46" s="1476"/>
      <c r="H46" s="1476"/>
      <c r="I46" s="1476"/>
      <c r="J46" s="1476"/>
      <c r="K46" s="1476"/>
      <c r="L46" s="1476"/>
      <c r="M46" s="1476"/>
      <c r="N46" s="1476"/>
      <c r="O46" s="1476"/>
      <c r="P46" s="1476"/>
      <c r="Q46" s="1476"/>
      <c r="R46" s="1476"/>
      <c r="S46" s="1476"/>
      <c r="T46" s="1476"/>
      <c r="U46" s="1477"/>
    </row>
    <row r="47" spans="2:21" x14ac:dyDescent="0.3">
      <c r="B47" s="714" t="s">
        <v>338</v>
      </c>
      <c r="C47" s="715" t="s">
        <v>1089</v>
      </c>
      <c r="D47" s="1475"/>
      <c r="E47" s="1476"/>
      <c r="F47" s="1476"/>
      <c r="G47" s="1476"/>
      <c r="H47" s="1476"/>
      <c r="I47" s="1476"/>
      <c r="J47" s="1476"/>
      <c r="K47" s="1476"/>
      <c r="L47" s="1476"/>
      <c r="M47" s="1476"/>
      <c r="N47" s="1476"/>
      <c r="O47" s="1476"/>
      <c r="P47" s="1476"/>
      <c r="Q47" s="1476"/>
      <c r="R47" s="1476"/>
      <c r="S47" s="1476"/>
      <c r="T47" s="1476"/>
      <c r="U47" s="1477"/>
    </row>
    <row r="48" spans="2:21" x14ac:dyDescent="0.3">
      <c r="B48" s="714" t="s">
        <v>339</v>
      </c>
      <c r="C48" s="715" t="s">
        <v>1090</v>
      </c>
      <c r="D48" s="1475"/>
      <c r="E48" s="1476"/>
      <c r="F48" s="1476"/>
      <c r="G48" s="1476"/>
      <c r="H48" s="1476"/>
      <c r="I48" s="1476"/>
      <c r="J48" s="1476"/>
      <c r="K48" s="1476"/>
      <c r="L48" s="1476"/>
      <c r="M48" s="1476"/>
      <c r="N48" s="1476"/>
      <c r="O48" s="1476"/>
      <c r="P48" s="1476"/>
      <c r="Q48" s="1476"/>
      <c r="R48" s="1476"/>
      <c r="S48" s="1476"/>
      <c r="T48" s="1476"/>
      <c r="U48" s="1477"/>
    </row>
    <row r="49" spans="2:21" x14ac:dyDescent="0.3">
      <c r="B49" s="714" t="s">
        <v>340</v>
      </c>
      <c r="C49" s="715" t="s">
        <v>1091</v>
      </c>
      <c r="D49" s="1475"/>
      <c r="E49" s="1476"/>
      <c r="F49" s="1476"/>
      <c r="G49" s="1476"/>
      <c r="H49" s="1476"/>
      <c r="I49" s="1476"/>
      <c r="J49" s="1476"/>
      <c r="K49" s="1476"/>
      <c r="L49" s="1476"/>
      <c r="M49" s="1476"/>
      <c r="N49" s="1476"/>
      <c r="O49" s="1476"/>
      <c r="P49" s="1476"/>
      <c r="Q49" s="1476"/>
      <c r="R49" s="1476"/>
      <c r="S49" s="1476"/>
      <c r="T49" s="1476"/>
      <c r="U49" s="1477"/>
    </row>
    <row r="50" spans="2:21" x14ac:dyDescent="0.3">
      <c r="B50" s="714" t="s">
        <v>786</v>
      </c>
      <c r="C50" s="715" t="s">
        <v>1092</v>
      </c>
      <c r="D50" s="1475"/>
      <c r="E50" s="1476"/>
      <c r="F50" s="1476"/>
      <c r="G50" s="1476"/>
      <c r="H50" s="1476"/>
      <c r="I50" s="1476"/>
      <c r="J50" s="1476"/>
      <c r="K50" s="1476"/>
      <c r="L50" s="1476"/>
      <c r="M50" s="1476"/>
      <c r="N50" s="1476"/>
      <c r="O50" s="1476"/>
      <c r="P50" s="1476"/>
      <c r="Q50" s="1476"/>
      <c r="R50" s="1476"/>
      <c r="S50" s="1476"/>
      <c r="T50" s="1476"/>
      <c r="U50" s="1477"/>
    </row>
    <row r="51" spans="2:21" x14ac:dyDescent="0.3">
      <c r="B51" s="714" t="s">
        <v>1093</v>
      </c>
      <c r="C51" s="715" t="s">
        <v>1094</v>
      </c>
      <c r="D51" s="1475"/>
      <c r="E51" s="1476"/>
      <c r="F51" s="1476"/>
      <c r="G51" s="1476"/>
      <c r="H51" s="1476"/>
      <c r="I51" s="1476"/>
      <c r="J51" s="1476"/>
      <c r="K51" s="1476"/>
      <c r="L51" s="1476"/>
      <c r="M51" s="1476"/>
      <c r="N51" s="1476"/>
      <c r="O51" s="1476"/>
      <c r="P51" s="1476"/>
      <c r="Q51" s="1476"/>
      <c r="R51" s="1476"/>
      <c r="S51" s="1476"/>
      <c r="T51" s="1476"/>
      <c r="U51" s="1477"/>
    </row>
    <row r="52" spans="2:21" x14ac:dyDescent="0.3">
      <c r="B52" s="714" t="s">
        <v>1095</v>
      </c>
      <c r="C52" s="715" t="s">
        <v>1096</v>
      </c>
      <c r="D52" s="1475"/>
      <c r="E52" s="1476"/>
      <c r="F52" s="1476"/>
      <c r="G52" s="1476"/>
      <c r="H52" s="1476"/>
      <c r="I52" s="1476"/>
      <c r="J52" s="1476"/>
      <c r="K52" s="1476"/>
      <c r="L52" s="1476"/>
      <c r="M52" s="1476"/>
      <c r="N52" s="1476"/>
      <c r="O52" s="1476"/>
      <c r="P52" s="1476"/>
      <c r="Q52" s="1476"/>
      <c r="R52" s="1476"/>
      <c r="S52" s="1476"/>
      <c r="T52" s="1476"/>
      <c r="U52" s="1477"/>
    </row>
    <row r="53" spans="2:21" x14ac:dyDescent="0.3">
      <c r="B53" s="714" t="s">
        <v>1097</v>
      </c>
      <c r="C53" s="715" t="s">
        <v>1098</v>
      </c>
      <c r="D53" s="1475"/>
      <c r="E53" s="1476"/>
      <c r="F53" s="1476"/>
      <c r="G53" s="1476"/>
      <c r="H53" s="1476"/>
      <c r="I53" s="1476"/>
      <c r="J53" s="1476"/>
      <c r="K53" s="1476"/>
      <c r="L53" s="1476"/>
      <c r="M53" s="1476"/>
      <c r="N53" s="1476"/>
      <c r="O53" s="1476"/>
      <c r="P53" s="1476"/>
      <c r="Q53" s="1476"/>
      <c r="R53" s="1476"/>
      <c r="S53" s="1476"/>
      <c r="T53" s="1476"/>
      <c r="U53" s="1477"/>
    </row>
    <row r="54" spans="2:21" x14ac:dyDescent="0.3">
      <c r="B54" s="714" t="s">
        <v>1099</v>
      </c>
      <c r="C54" s="715" t="s">
        <v>1100</v>
      </c>
      <c r="D54" s="1475"/>
      <c r="E54" s="1476"/>
      <c r="F54" s="1476"/>
      <c r="G54" s="1476"/>
      <c r="H54" s="1476"/>
      <c r="I54" s="1476"/>
      <c r="J54" s="1476"/>
      <c r="K54" s="1476"/>
      <c r="L54" s="1476"/>
      <c r="M54" s="1476"/>
      <c r="N54" s="1476"/>
      <c r="O54" s="1476"/>
      <c r="P54" s="1476"/>
      <c r="Q54" s="1476"/>
      <c r="R54" s="1476"/>
      <c r="S54" s="1476"/>
      <c r="T54" s="1476"/>
      <c r="U54" s="1477"/>
    </row>
    <row r="55" spans="2:21" x14ac:dyDescent="0.3">
      <c r="B55" s="714" t="s">
        <v>1101</v>
      </c>
      <c r="C55" s="715" t="s">
        <v>1102</v>
      </c>
      <c r="D55" s="1475"/>
      <c r="E55" s="1476"/>
      <c r="F55" s="1476"/>
      <c r="G55" s="1476"/>
      <c r="H55" s="1476"/>
      <c r="I55" s="1476"/>
      <c r="J55" s="1476"/>
      <c r="K55" s="1476"/>
      <c r="L55" s="1476"/>
      <c r="M55" s="1476"/>
      <c r="N55" s="1476"/>
      <c r="O55" s="1476"/>
      <c r="P55" s="1476"/>
      <c r="Q55" s="1476"/>
      <c r="R55" s="1476"/>
      <c r="S55" s="1476"/>
      <c r="T55" s="1476"/>
      <c r="U55" s="1477"/>
    </row>
    <row r="56" spans="2:21" x14ac:dyDescent="0.3">
      <c r="B56" s="714" t="s">
        <v>1103</v>
      </c>
      <c r="C56" s="715" t="s">
        <v>1104</v>
      </c>
      <c r="D56" s="1475"/>
      <c r="E56" s="1476"/>
      <c r="F56" s="1476"/>
      <c r="G56" s="1476"/>
      <c r="H56" s="1476"/>
      <c r="I56" s="1476"/>
      <c r="J56" s="1476"/>
      <c r="K56" s="1476"/>
      <c r="L56" s="1476"/>
      <c r="M56" s="1476"/>
      <c r="N56" s="1476"/>
      <c r="O56" s="1476"/>
      <c r="P56" s="1476"/>
      <c r="Q56" s="1476"/>
      <c r="R56" s="1476"/>
      <c r="S56" s="1476"/>
      <c r="T56" s="1476"/>
      <c r="U56" s="1477"/>
    </row>
    <row r="57" spans="2:21" x14ac:dyDescent="0.3">
      <c r="B57" s="714" t="s">
        <v>1105</v>
      </c>
      <c r="C57" s="715" t="s">
        <v>1106</v>
      </c>
      <c r="D57" s="1475"/>
      <c r="E57" s="1476"/>
      <c r="F57" s="1476"/>
      <c r="G57" s="1476"/>
      <c r="H57" s="1476"/>
      <c r="I57" s="1476"/>
      <c r="J57" s="1476"/>
      <c r="K57" s="1476"/>
      <c r="L57" s="1476"/>
      <c r="M57" s="1476"/>
      <c r="N57" s="1476"/>
      <c r="O57" s="1476"/>
      <c r="P57" s="1476"/>
      <c r="Q57" s="1476"/>
      <c r="R57" s="1476"/>
      <c r="S57" s="1476"/>
      <c r="T57" s="1476"/>
      <c r="U57" s="1477"/>
    </row>
    <row r="58" spans="2:21" x14ac:dyDescent="0.3">
      <c r="B58" s="714" t="s">
        <v>1107</v>
      </c>
      <c r="C58" s="715" t="s">
        <v>1108</v>
      </c>
      <c r="D58" s="1475"/>
      <c r="E58" s="1476"/>
      <c r="F58" s="1476"/>
      <c r="G58" s="1476"/>
      <c r="H58" s="1476"/>
      <c r="I58" s="1476"/>
      <c r="J58" s="1476"/>
      <c r="K58" s="1476"/>
      <c r="L58" s="1476"/>
      <c r="M58" s="1476"/>
      <c r="N58" s="1476"/>
      <c r="O58" s="1476"/>
      <c r="P58" s="1476"/>
      <c r="Q58" s="1476"/>
      <c r="R58" s="1476"/>
      <c r="S58" s="1476"/>
      <c r="T58" s="1476"/>
      <c r="U58" s="1477"/>
    </row>
    <row r="59" spans="2:21" x14ac:dyDescent="0.3">
      <c r="B59" s="714" t="s">
        <v>1109</v>
      </c>
      <c r="C59" s="715" t="s">
        <v>1110</v>
      </c>
      <c r="D59" s="1475"/>
      <c r="E59" s="1476"/>
      <c r="F59" s="1476"/>
      <c r="G59" s="1476"/>
      <c r="H59" s="1476"/>
      <c r="I59" s="1476"/>
      <c r="J59" s="1476"/>
      <c r="K59" s="1476"/>
      <c r="L59" s="1476"/>
      <c r="M59" s="1476"/>
      <c r="N59" s="1476"/>
      <c r="O59" s="1476"/>
      <c r="P59" s="1476"/>
      <c r="Q59" s="1476"/>
      <c r="R59" s="1476"/>
      <c r="S59" s="1476"/>
      <c r="T59" s="1476"/>
      <c r="U59" s="1477"/>
    </row>
    <row r="60" spans="2:21" x14ac:dyDescent="0.3">
      <c r="B60" s="714" t="s">
        <v>1111</v>
      </c>
      <c r="C60" s="715" t="s">
        <v>1112</v>
      </c>
      <c r="D60" s="1475"/>
      <c r="E60" s="1476"/>
      <c r="F60" s="1476"/>
      <c r="G60" s="1476"/>
      <c r="H60" s="1476"/>
      <c r="I60" s="1476"/>
      <c r="J60" s="1476"/>
      <c r="K60" s="1476"/>
      <c r="L60" s="1476"/>
      <c r="M60" s="1476"/>
      <c r="N60" s="1476"/>
      <c r="O60" s="1476"/>
      <c r="P60" s="1476"/>
      <c r="Q60" s="1476"/>
      <c r="R60" s="1476"/>
      <c r="S60" s="1476"/>
      <c r="T60" s="1476"/>
      <c r="U60" s="1477"/>
    </row>
    <row r="61" spans="2:21" x14ac:dyDescent="0.3">
      <c r="B61" s="714" t="s">
        <v>1113</v>
      </c>
      <c r="C61" s="715" t="s">
        <v>1114</v>
      </c>
      <c r="D61" s="1475"/>
      <c r="E61" s="1476"/>
      <c r="F61" s="1476"/>
      <c r="G61" s="1476"/>
      <c r="H61" s="1476"/>
      <c r="I61" s="1476"/>
      <c r="J61" s="1476"/>
      <c r="K61" s="1476"/>
      <c r="L61" s="1476"/>
      <c r="M61" s="1476"/>
      <c r="N61" s="1476"/>
      <c r="O61" s="1476"/>
      <c r="P61" s="1476"/>
      <c r="Q61" s="1476"/>
      <c r="R61" s="1476"/>
      <c r="S61" s="1476"/>
      <c r="T61" s="1476"/>
      <c r="U61" s="1477"/>
    </row>
    <row r="62" spans="2:21" x14ac:dyDescent="0.3">
      <c r="B62" s="714" t="s">
        <v>1115</v>
      </c>
      <c r="C62" s="715" t="s">
        <v>1116</v>
      </c>
      <c r="D62" s="1475"/>
      <c r="E62" s="1476"/>
      <c r="F62" s="1476"/>
      <c r="G62" s="1476"/>
      <c r="H62" s="1476"/>
      <c r="I62" s="1476"/>
      <c r="J62" s="1476"/>
      <c r="K62" s="1476"/>
      <c r="L62" s="1476"/>
      <c r="M62" s="1476"/>
      <c r="N62" s="1476"/>
      <c r="O62" s="1476"/>
      <c r="P62" s="1476"/>
      <c r="Q62" s="1476"/>
      <c r="R62" s="1476"/>
      <c r="S62" s="1476"/>
      <c r="T62" s="1476"/>
      <c r="U62" s="1477"/>
    </row>
    <row r="63" spans="2:21" x14ac:dyDescent="0.3">
      <c r="B63" s="714" t="s">
        <v>1117</v>
      </c>
      <c r="C63" s="715" t="s">
        <v>1118</v>
      </c>
      <c r="D63" s="1475"/>
      <c r="E63" s="1476"/>
      <c r="F63" s="1476"/>
      <c r="G63" s="1476"/>
      <c r="H63" s="1476"/>
      <c r="I63" s="1476"/>
      <c r="J63" s="1476"/>
      <c r="K63" s="1476"/>
      <c r="L63" s="1476"/>
      <c r="M63" s="1476"/>
      <c r="N63" s="1476"/>
      <c r="O63" s="1476"/>
      <c r="P63" s="1476"/>
      <c r="Q63" s="1476"/>
      <c r="R63" s="1476"/>
      <c r="S63" s="1476"/>
      <c r="T63" s="1476"/>
      <c r="U63" s="1477"/>
    </row>
    <row r="64" spans="2:21" x14ac:dyDescent="0.3">
      <c r="B64" s="714" t="s">
        <v>1119</v>
      </c>
      <c r="C64" s="715" t="s">
        <v>1120</v>
      </c>
      <c r="D64" s="1475"/>
      <c r="E64" s="1476"/>
      <c r="F64" s="1476"/>
      <c r="G64" s="1476"/>
      <c r="H64" s="1476"/>
      <c r="I64" s="1476"/>
      <c r="J64" s="1476"/>
      <c r="K64" s="1476"/>
      <c r="L64" s="1476"/>
      <c r="M64" s="1476"/>
      <c r="N64" s="1476"/>
      <c r="O64" s="1476"/>
      <c r="P64" s="1476"/>
      <c r="Q64" s="1476"/>
      <c r="R64" s="1476"/>
      <c r="S64" s="1476"/>
      <c r="T64" s="1476"/>
      <c r="U64" s="1477"/>
    </row>
    <row r="65" spans="2:21" x14ac:dyDescent="0.3">
      <c r="B65" s="714" t="s">
        <v>1121</v>
      </c>
      <c r="C65" s="715" t="s">
        <v>1122</v>
      </c>
      <c r="D65" s="1475"/>
      <c r="E65" s="1476"/>
      <c r="F65" s="1476"/>
      <c r="G65" s="1476"/>
      <c r="H65" s="1476"/>
      <c r="I65" s="1476"/>
      <c r="J65" s="1476"/>
      <c r="K65" s="1476"/>
      <c r="L65" s="1476"/>
      <c r="M65" s="1476"/>
      <c r="N65" s="1476"/>
      <c r="O65" s="1476"/>
      <c r="P65" s="1476"/>
      <c r="Q65" s="1476"/>
      <c r="R65" s="1476"/>
      <c r="S65" s="1476"/>
      <c r="T65" s="1476"/>
      <c r="U65" s="1477"/>
    </row>
    <row r="66" spans="2:21" x14ac:dyDescent="0.3">
      <c r="B66" s="714" t="s">
        <v>1123</v>
      </c>
      <c r="C66" s="715" t="s">
        <v>1124</v>
      </c>
      <c r="D66" s="1475"/>
      <c r="E66" s="1476"/>
      <c r="F66" s="1476"/>
      <c r="G66" s="1476"/>
      <c r="H66" s="1476"/>
      <c r="I66" s="1476"/>
      <c r="J66" s="1476"/>
      <c r="K66" s="1476"/>
      <c r="L66" s="1476"/>
      <c r="M66" s="1476"/>
      <c r="N66" s="1476"/>
      <c r="O66" s="1476"/>
      <c r="P66" s="1476"/>
      <c r="Q66" s="1476"/>
      <c r="R66" s="1476"/>
      <c r="S66" s="1476"/>
      <c r="T66" s="1476"/>
      <c r="U66" s="1477"/>
    </row>
    <row r="67" spans="2:21" x14ac:dyDescent="0.3">
      <c r="B67" s="714" t="s">
        <v>1125</v>
      </c>
      <c r="C67" s="715" t="s">
        <v>1126</v>
      </c>
      <c r="D67" s="1475"/>
      <c r="E67" s="1476"/>
      <c r="F67" s="1476"/>
      <c r="G67" s="1476"/>
      <c r="H67" s="1476"/>
      <c r="I67" s="1476"/>
      <c r="J67" s="1476"/>
      <c r="K67" s="1476"/>
      <c r="L67" s="1476"/>
      <c r="M67" s="1476"/>
      <c r="N67" s="1476"/>
      <c r="O67" s="1476"/>
      <c r="P67" s="1476"/>
      <c r="Q67" s="1476"/>
      <c r="R67" s="1476"/>
      <c r="S67" s="1476"/>
      <c r="T67" s="1476"/>
      <c r="U67" s="1477"/>
    </row>
    <row r="68" spans="2:21" x14ac:dyDescent="0.3">
      <c r="B68" s="714" t="s">
        <v>1127</v>
      </c>
      <c r="C68" s="715" t="s">
        <v>1128</v>
      </c>
      <c r="D68" s="1475"/>
      <c r="E68" s="1476"/>
      <c r="F68" s="1476"/>
      <c r="G68" s="1476"/>
      <c r="H68" s="1476"/>
      <c r="I68" s="1476"/>
      <c r="J68" s="1476"/>
      <c r="K68" s="1476"/>
      <c r="L68" s="1476"/>
      <c r="M68" s="1476"/>
      <c r="N68" s="1476"/>
      <c r="O68" s="1476"/>
      <c r="P68" s="1476"/>
      <c r="Q68" s="1476"/>
      <c r="R68" s="1476"/>
      <c r="S68" s="1476"/>
      <c r="T68" s="1476"/>
      <c r="U68" s="1477"/>
    </row>
    <row r="69" spans="2:21" x14ac:dyDescent="0.3">
      <c r="B69" s="714" t="s">
        <v>1129</v>
      </c>
      <c r="C69" s="715" t="s">
        <v>1130</v>
      </c>
      <c r="D69" s="1475"/>
      <c r="E69" s="1476"/>
      <c r="F69" s="1476"/>
      <c r="G69" s="1476"/>
      <c r="H69" s="1476"/>
      <c r="I69" s="1476"/>
      <c r="J69" s="1476"/>
      <c r="K69" s="1476"/>
      <c r="L69" s="1476"/>
      <c r="M69" s="1476"/>
      <c r="N69" s="1476"/>
      <c r="O69" s="1476"/>
      <c r="P69" s="1476"/>
      <c r="Q69" s="1476"/>
      <c r="R69" s="1476"/>
      <c r="S69" s="1476"/>
      <c r="T69" s="1476"/>
      <c r="U69" s="1477"/>
    </row>
    <row r="70" spans="2:21" x14ac:dyDescent="0.3">
      <c r="B70" s="714" t="s">
        <v>1131</v>
      </c>
      <c r="C70" s="715" t="s">
        <v>1132</v>
      </c>
      <c r="D70" s="1475"/>
      <c r="E70" s="1476"/>
      <c r="F70" s="1476"/>
      <c r="G70" s="1476"/>
      <c r="H70" s="1476"/>
      <c r="I70" s="1476"/>
      <c r="J70" s="1476"/>
      <c r="K70" s="1476"/>
      <c r="L70" s="1476"/>
      <c r="M70" s="1476"/>
      <c r="N70" s="1476"/>
      <c r="O70" s="1476"/>
      <c r="P70" s="1476"/>
      <c r="Q70" s="1476"/>
      <c r="R70" s="1476"/>
      <c r="S70" s="1476"/>
      <c r="T70" s="1476"/>
      <c r="U70" s="1477"/>
    </row>
    <row r="71" spans="2:21" x14ac:dyDescent="0.3">
      <c r="B71" s="714" t="s">
        <v>1133</v>
      </c>
      <c r="C71" s="715" t="s">
        <v>1134</v>
      </c>
      <c r="D71" s="1475"/>
      <c r="E71" s="1476"/>
      <c r="F71" s="1476"/>
      <c r="G71" s="1476"/>
      <c r="H71" s="1476"/>
      <c r="I71" s="1476"/>
      <c r="J71" s="1476"/>
      <c r="K71" s="1476"/>
      <c r="L71" s="1476"/>
      <c r="M71" s="1476"/>
      <c r="N71" s="1476"/>
      <c r="O71" s="1476"/>
      <c r="P71" s="1476"/>
      <c r="Q71" s="1476"/>
      <c r="R71" s="1476"/>
      <c r="S71" s="1476"/>
      <c r="T71" s="1476"/>
      <c r="U71" s="1477"/>
    </row>
    <row r="72" spans="2:21" x14ac:dyDescent="0.3">
      <c r="B72" s="714" t="s">
        <v>1135</v>
      </c>
      <c r="C72" s="715" t="s">
        <v>1136</v>
      </c>
      <c r="D72" s="1475"/>
      <c r="E72" s="1476"/>
      <c r="F72" s="1476"/>
      <c r="G72" s="1476"/>
      <c r="H72" s="1476"/>
      <c r="I72" s="1476"/>
      <c r="J72" s="1476"/>
      <c r="K72" s="1476"/>
      <c r="L72" s="1476"/>
      <c r="M72" s="1476"/>
      <c r="N72" s="1476"/>
      <c r="O72" s="1476"/>
      <c r="P72" s="1476"/>
      <c r="Q72" s="1476"/>
      <c r="R72" s="1476"/>
      <c r="S72" s="1476"/>
      <c r="T72" s="1476"/>
      <c r="U72" s="1477"/>
    </row>
    <row r="73" spans="2:21" x14ac:dyDescent="0.3">
      <c r="B73" s="714" t="s">
        <v>1137</v>
      </c>
      <c r="C73" s="715" t="s">
        <v>1138</v>
      </c>
      <c r="D73" s="1475"/>
      <c r="E73" s="1476"/>
      <c r="F73" s="1476"/>
      <c r="G73" s="1476"/>
      <c r="H73" s="1476"/>
      <c r="I73" s="1476"/>
      <c r="J73" s="1476"/>
      <c r="K73" s="1476"/>
      <c r="L73" s="1476"/>
      <c r="M73" s="1476"/>
      <c r="N73" s="1476"/>
      <c r="O73" s="1476"/>
      <c r="P73" s="1476"/>
      <c r="Q73" s="1476"/>
      <c r="R73" s="1476"/>
      <c r="S73" s="1476"/>
      <c r="T73" s="1476"/>
      <c r="U73" s="1477"/>
    </row>
    <row r="74" spans="2:21" x14ac:dyDescent="0.3">
      <c r="B74" s="714" t="s">
        <v>1139</v>
      </c>
      <c r="C74" s="715" t="s">
        <v>1140</v>
      </c>
      <c r="D74" s="1475"/>
      <c r="E74" s="1476"/>
      <c r="F74" s="1476"/>
      <c r="G74" s="1476"/>
      <c r="H74" s="1476"/>
      <c r="I74" s="1476"/>
      <c r="J74" s="1476"/>
      <c r="K74" s="1476"/>
      <c r="L74" s="1476"/>
      <c r="M74" s="1476"/>
      <c r="N74" s="1476"/>
      <c r="O74" s="1476"/>
      <c r="P74" s="1476"/>
      <c r="Q74" s="1476"/>
      <c r="R74" s="1476"/>
      <c r="S74" s="1476"/>
      <c r="T74" s="1476"/>
      <c r="U74" s="1477"/>
    </row>
    <row r="75" spans="2:21" x14ac:dyDescent="0.3">
      <c r="B75" s="714" t="s">
        <v>1141</v>
      </c>
      <c r="C75" s="715" t="s">
        <v>1142</v>
      </c>
      <c r="D75" s="1475"/>
      <c r="E75" s="1476"/>
      <c r="F75" s="1476"/>
      <c r="G75" s="1476"/>
      <c r="H75" s="1476"/>
      <c r="I75" s="1476"/>
      <c r="J75" s="1476"/>
      <c r="K75" s="1476"/>
      <c r="L75" s="1476"/>
      <c r="M75" s="1476"/>
      <c r="N75" s="1476"/>
      <c r="O75" s="1476"/>
      <c r="P75" s="1476"/>
      <c r="Q75" s="1476"/>
      <c r="R75" s="1476"/>
      <c r="S75" s="1476"/>
      <c r="T75" s="1476"/>
      <c r="U75" s="1477"/>
    </row>
    <row r="76" spans="2:21" x14ac:dyDescent="0.3">
      <c r="B76" s="714" t="s">
        <v>1143</v>
      </c>
      <c r="C76" s="715" t="s">
        <v>1144</v>
      </c>
      <c r="D76" s="1475"/>
      <c r="E76" s="1476"/>
      <c r="F76" s="1476"/>
      <c r="G76" s="1476"/>
      <c r="H76" s="1476"/>
      <c r="I76" s="1476"/>
      <c r="J76" s="1476"/>
      <c r="K76" s="1476"/>
      <c r="L76" s="1476"/>
      <c r="M76" s="1476"/>
      <c r="N76" s="1476"/>
      <c r="O76" s="1476"/>
      <c r="P76" s="1476"/>
      <c r="Q76" s="1476"/>
      <c r="R76" s="1476"/>
      <c r="S76" s="1476"/>
      <c r="T76" s="1476"/>
      <c r="U76" s="1477"/>
    </row>
    <row r="77" spans="2:21" x14ac:dyDescent="0.3">
      <c r="B77" s="714" t="s">
        <v>1145</v>
      </c>
      <c r="C77" s="715" t="s">
        <v>866</v>
      </c>
      <c r="D77" s="1475"/>
      <c r="E77" s="1476"/>
      <c r="F77" s="1476"/>
      <c r="G77" s="1476"/>
      <c r="H77" s="1476"/>
      <c r="I77" s="1476"/>
      <c r="J77" s="1476"/>
      <c r="K77" s="1476"/>
      <c r="L77" s="1476"/>
      <c r="M77" s="1476"/>
      <c r="N77" s="1476"/>
      <c r="O77" s="1476"/>
      <c r="P77" s="1476"/>
      <c r="Q77" s="1476"/>
      <c r="R77" s="1476"/>
      <c r="S77" s="1476"/>
      <c r="T77" s="1476"/>
      <c r="U77" s="1477"/>
    </row>
    <row r="78" spans="2:21" x14ac:dyDescent="0.3">
      <c r="B78" s="714" t="s">
        <v>1146</v>
      </c>
      <c r="C78" s="715" t="s">
        <v>1147</v>
      </c>
      <c r="D78" s="1475"/>
      <c r="E78" s="1476"/>
      <c r="F78" s="1476"/>
      <c r="G78" s="1476"/>
      <c r="H78" s="1476"/>
      <c r="I78" s="1476"/>
      <c r="J78" s="1476"/>
      <c r="K78" s="1476"/>
      <c r="L78" s="1476"/>
      <c r="M78" s="1476"/>
      <c r="N78" s="1476"/>
      <c r="O78" s="1476"/>
      <c r="P78" s="1476"/>
      <c r="Q78" s="1476"/>
      <c r="R78" s="1476"/>
      <c r="S78" s="1476"/>
      <c r="T78" s="1476"/>
      <c r="U78" s="1477"/>
    </row>
    <row r="79" spans="2:21" x14ac:dyDescent="0.3">
      <c r="B79" s="714" t="s">
        <v>1148</v>
      </c>
      <c r="C79" s="715" t="s">
        <v>1149</v>
      </c>
      <c r="D79" s="1475"/>
      <c r="E79" s="1476"/>
      <c r="F79" s="1476"/>
      <c r="G79" s="1476"/>
      <c r="H79" s="1476"/>
      <c r="I79" s="1476"/>
      <c r="J79" s="1476"/>
      <c r="K79" s="1476"/>
      <c r="L79" s="1476"/>
      <c r="M79" s="1476"/>
      <c r="N79" s="1476"/>
      <c r="O79" s="1476"/>
      <c r="P79" s="1476"/>
      <c r="Q79" s="1476"/>
      <c r="R79" s="1476"/>
      <c r="S79" s="1476"/>
      <c r="T79" s="1476"/>
      <c r="U79" s="1477"/>
    </row>
    <row r="80" spans="2:21" s="706" customFormat="1" x14ac:dyDescent="0.3">
      <c r="B80" s="713"/>
      <c r="C80" s="717" t="s">
        <v>1150</v>
      </c>
      <c r="D80" s="1475"/>
      <c r="E80" s="1476"/>
      <c r="F80" s="1476"/>
      <c r="G80" s="1476"/>
      <c r="H80" s="1476"/>
      <c r="I80" s="1476"/>
      <c r="J80" s="1476"/>
      <c r="K80" s="1476"/>
      <c r="L80" s="1476"/>
      <c r="M80" s="1476"/>
      <c r="N80" s="1476"/>
      <c r="O80" s="1476"/>
      <c r="P80" s="1476"/>
      <c r="Q80" s="1476"/>
      <c r="R80" s="1476"/>
      <c r="S80" s="1476"/>
      <c r="T80" s="1476"/>
      <c r="U80" s="1477"/>
    </row>
    <row r="81" spans="2:21" s="706" customFormat="1" x14ac:dyDescent="0.3">
      <c r="B81" s="713"/>
      <c r="C81" s="717"/>
      <c r="D81" s="1475"/>
      <c r="E81" s="1476"/>
      <c r="F81" s="1476"/>
      <c r="G81" s="1476"/>
      <c r="H81" s="1476"/>
      <c r="I81" s="1476"/>
      <c r="J81" s="1476"/>
      <c r="K81" s="1476"/>
      <c r="L81" s="1476"/>
      <c r="M81" s="1476"/>
      <c r="N81" s="1476"/>
      <c r="O81" s="1476"/>
      <c r="P81" s="1476"/>
      <c r="Q81" s="1476"/>
      <c r="R81" s="1476"/>
      <c r="S81" s="1476"/>
      <c r="T81" s="1476"/>
      <c r="U81" s="1477"/>
    </row>
    <row r="82" spans="2:21" s="706" customFormat="1" x14ac:dyDescent="0.3">
      <c r="B82" s="713">
        <v>2.4</v>
      </c>
      <c r="C82" s="712" t="s">
        <v>1151</v>
      </c>
      <c r="D82" s="1475"/>
      <c r="E82" s="1476"/>
      <c r="F82" s="1476"/>
      <c r="G82" s="1476"/>
      <c r="H82" s="1476"/>
      <c r="I82" s="1476"/>
      <c r="J82" s="1476"/>
      <c r="K82" s="1476"/>
      <c r="L82" s="1476"/>
      <c r="M82" s="1476"/>
      <c r="N82" s="1476"/>
      <c r="O82" s="1476"/>
      <c r="P82" s="1476"/>
      <c r="Q82" s="1476"/>
      <c r="R82" s="1476"/>
      <c r="S82" s="1476"/>
      <c r="T82" s="1476"/>
      <c r="U82" s="1477"/>
    </row>
    <row r="83" spans="2:21" x14ac:dyDescent="0.3">
      <c r="B83" s="714" t="s">
        <v>358</v>
      </c>
      <c r="C83" s="715" t="s">
        <v>1152</v>
      </c>
      <c r="D83" s="1475"/>
      <c r="E83" s="1476"/>
      <c r="F83" s="1476"/>
      <c r="G83" s="1476"/>
      <c r="H83" s="1476"/>
      <c r="I83" s="1476"/>
      <c r="J83" s="1476"/>
      <c r="K83" s="1476"/>
      <c r="L83" s="1476"/>
      <c r="M83" s="1476"/>
      <c r="N83" s="1476"/>
      <c r="O83" s="1476"/>
      <c r="P83" s="1476"/>
      <c r="Q83" s="1476"/>
      <c r="R83" s="1476"/>
      <c r="S83" s="1476"/>
      <c r="T83" s="1476"/>
      <c r="U83" s="1477"/>
    </row>
    <row r="84" spans="2:21" x14ac:dyDescent="0.3">
      <c r="B84" s="714" t="s">
        <v>359</v>
      </c>
      <c r="C84" s="715" t="s">
        <v>1153</v>
      </c>
      <c r="D84" s="1475"/>
      <c r="E84" s="1476"/>
      <c r="F84" s="1476"/>
      <c r="G84" s="1476"/>
      <c r="H84" s="1476"/>
      <c r="I84" s="1476"/>
      <c r="J84" s="1476"/>
      <c r="K84" s="1476"/>
      <c r="L84" s="1476"/>
      <c r="M84" s="1476"/>
      <c r="N84" s="1476"/>
      <c r="O84" s="1476"/>
      <c r="P84" s="1476"/>
      <c r="Q84" s="1476"/>
      <c r="R84" s="1476"/>
      <c r="S84" s="1476"/>
      <c r="T84" s="1476"/>
      <c r="U84" s="1477"/>
    </row>
    <row r="85" spans="2:21" x14ac:dyDescent="0.3">
      <c r="B85" s="714" t="s">
        <v>360</v>
      </c>
      <c r="C85" s="715" t="s">
        <v>1154</v>
      </c>
      <c r="D85" s="1475"/>
      <c r="E85" s="1476"/>
      <c r="F85" s="1476"/>
      <c r="G85" s="1476"/>
      <c r="H85" s="1476"/>
      <c r="I85" s="1476"/>
      <c r="J85" s="1476"/>
      <c r="K85" s="1476"/>
      <c r="L85" s="1476"/>
      <c r="M85" s="1476"/>
      <c r="N85" s="1476"/>
      <c r="O85" s="1476"/>
      <c r="P85" s="1476"/>
      <c r="Q85" s="1476"/>
      <c r="R85" s="1476"/>
      <c r="S85" s="1476"/>
      <c r="T85" s="1476"/>
      <c r="U85" s="1477"/>
    </row>
    <row r="86" spans="2:21" x14ac:dyDescent="0.3">
      <c r="B86" s="714" t="s">
        <v>1155</v>
      </c>
      <c r="C86" s="715" t="s">
        <v>1156</v>
      </c>
      <c r="D86" s="1475"/>
      <c r="E86" s="1476"/>
      <c r="F86" s="1476"/>
      <c r="G86" s="1476"/>
      <c r="H86" s="1476"/>
      <c r="I86" s="1476"/>
      <c r="J86" s="1476"/>
      <c r="K86" s="1476"/>
      <c r="L86" s="1476"/>
      <c r="M86" s="1476"/>
      <c r="N86" s="1476"/>
      <c r="O86" s="1476"/>
      <c r="P86" s="1476"/>
      <c r="Q86" s="1476"/>
      <c r="R86" s="1476"/>
      <c r="S86" s="1476"/>
      <c r="T86" s="1476"/>
      <c r="U86" s="1477"/>
    </row>
    <row r="87" spans="2:21" x14ac:dyDescent="0.3">
      <c r="B87" s="714" t="s">
        <v>1157</v>
      </c>
      <c r="C87" s="715" t="s">
        <v>1158</v>
      </c>
      <c r="D87" s="1475"/>
      <c r="E87" s="1476"/>
      <c r="F87" s="1476"/>
      <c r="G87" s="1476"/>
      <c r="H87" s="1476"/>
      <c r="I87" s="1476"/>
      <c r="J87" s="1476"/>
      <c r="K87" s="1476"/>
      <c r="L87" s="1476"/>
      <c r="M87" s="1476"/>
      <c r="N87" s="1476"/>
      <c r="O87" s="1476"/>
      <c r="P87" s="1476"/>
      <c r="Q87" s="1476"/>
      <c r="R87" s="1476"/>
      <c r="S87" s="1476"/>
      <c r="T87" s="1476"/>
      <c r="U87" s="1477"/>
    </row>
    <row r="88" spans="2:21" x14ac:dyDescent="0.3">
      <c r="B88" s="714" t="s">
        <v>1159</v>
      </c>
      <c r="C88" s="715" t="s">
        <v>1160</v>
      </c>
      <c r="D88" s="1475"/>
      <c r="E88" s="1476"/>
      <c r="F88" s="1476"/>
      <c r="G88" s="1476"/>
      <c r="H88" s="1476"/>
      <c r="I88" s="1476"/>
      <c r="J88" s="1476"/>
      <c r="K88" s="1476"/>
      <c r="L88" s="1476"/>
      <c r="M88" s="1476"/>
      <c r="N88" s="1476"/>
      <c r="O88" s="1476"/>
      <c r="P88" s="1476"/>
      <c r="Q88" s="1476"/>
      <c r="R88" s="1476"/>
      <c r="S88" s="1476"/>
      <c r="T88" s="1476"/>
      <c r="U88" s="1477"/>
    </row>
    <row r="89" spans="2:21" x14ac:dyDescent="0.3">
      <c r="B89" s="714" t="s">
        <v>1161</v>
      </c>
      <c r="C89" s="715" t="s">
        <v>1162</v>
      </c>
      <c r="D89" s="1475"/>
      <c r="E89" s="1476"/>
      <c r="F89" s="1476"/>
      <c r="G89" s="1476"/>
      <c r="H89" s="1476"/>
      <c r="I89" s="1476"/>
      <c r="J89" s="1476"/>
      <c r="K89" s="1476"/>
      <c r="L89" s="1476"/>
      <c r="M89" s="1476"/>
      <c r="N89" s="1476"/>
      <c r="O89" s="1476"/>
      <c r="P89" s="1476"/>
      <c r="Q89" s="1476"/>
      <c r="R89" s="1476"/>
      <c r="S89" s="1476"/>
      <c r="T89" s="1476"/>
      <c r="U89" s="1477"/>
    </row>
    <row r="90" spans="2:21" x14ac:dyDescent="0.3">
      <c r="B90" s="714" t="s">
        <v>1163</v>
      </c>
      <c r="C90" s="715" t="s">
        <v>1164</v>
      </c>
      <c r="D90" s="1475"/>
      <c r="E90" s="1476"/>
      <c r="F90" s="1476"/>
      <c r="G90" s="1476"/>
      <c r="H90" s="1476"/>
      <c r="I90" s="1476"/>
      <c r="J90" s="1476"/>
      <c r="K90" s="1476"/>
      <c r="L90" s="1476"/>
      <c r="M90" s="1476"/>
      <c r="N90" s="1476"/>
      <c r="O90" s="1476"/>
      <c r="P90" s="1476"/>
      <c r="Q90" s="1476"/>
      <c r="R90" s="1476"/>
      <c r="S90" s="1476"/>
      <c r="T90" s="1476"/>
      <c r="U90" s="1477"/>
    </row>
    <row r="91" spans="2:21" x14ac:dyDescent="0.3">
      <c r="B91" s="714" t="s">
        <v>1165</v>
      </c>
      <c r="C91" s="715" t="s">
        <v>1166</v>
      </c>
      <c r="D91" s="1475"/>
      <c r="E91" s="1476"/>
      <c r="F91" s="1476"/>
      <c r="G91" s="1476"/>
      <c r="H91" s="1476"/>
      <c r="I91" s="1476"/>
      <c r="J91" s="1476"/>
      <c r="K91" s="1476"/>
      <c r="L91" s="1476"/>
      <c r="M91" s="1476"/>
      <c r="N91" s="1476"/>
      <c r="O91" s="1476"/>
      <c r="P91" s="1476"/>
      <c r="Q91" s="1476"/>
      <c r="R91" s="1476"/>
      <c r="S91" s="1476"/>
      <c r="T91" s="1476"/>
      <c r="U91" s="1477"/>
    </row>
    <row r="92" spans="2:21" x14ac:dyDescent="0.3">
      <c r="B92" s="714" t="s">
        <v>1167</v>
      </c>
      <c r="C92" s="715" t="s">
        <v>1168</v>
      </c>
      <c r="D92" s="1475"/>
      <c r="E92" s="1476"/>
      <c r="F92" s="1476"/>
      <c r="G92" s="1476"/>
      <c r="H92" s="1476"/>
      <c r="I92" s="1476"/>
      <c r="J92" s="1476"/>
      <c r="K92" s="1476"/>
      <c r="L92" s="1476"/>
      <c r="M92" s="1476"/>
      <c r="N92" s="1476"/>
      <c r="O92" s="1476"/>
      <c r="P92" s="1476"/>
      <c r="Q92" s="1476"/>
      <c r="R92" s="1476"/>
      <c r="S92" s="1476"/>
      <c r="T92" s="1476"/>
      <c r="U92" s="1477"/>
    </row>
    <row r="93" spans="2:21" x14ac:dyDescent="0.3">
      <c r="B93" s="714" t="s">
        <v>1169</v>
      </c>
      <c r="C93" s="715" t="s">
        <v>1170</v>
      </c>
      <c r="D93" s="1475"/>
      <c r="E93" s="1476"/>
      <c r="F93" s="1476"/>
      <c r="G93" s="1476"/>
      <c r="H93" s="1476"/>
      <c r="I93" s="1476"/>
      <c r="J93" s="1476"/>
      <c r="K93" s="1476"/>
      <c r="L93" s="1476"/>
      <c r="M93" s="1476"/>
      <c r="N93" s="1476"/>
      <c r="O93" s="1476"/>
      <c r="P93" s="1476"/>
      <c r="Q93" s="1476"/>
      <c r="R93" s="1476"/>
      <c r="S93" s="1476"/>
      <c r="T93" s="1476"/>
      <c r="U93" s="1477"/>
    </row>
    <row r="94" spans="2:21" x14ac:dyDescent="0.3">
      <c r="B94" s="714" t="s">
        <v>1171</v>
      </c>
      <c r="C94" s="715" t="s">
        <v>1172</v>
      </c>
      <c r="D94" s="1475"/>
      <c r="E94" s="1476"/>
      <c r="F94" s="1476"/>
      <c r="G94" s="1476"/>
      <c r="H94" s="1476"/>
      <c r="I94" s="1476"/>
      <c r="J94" s="1476"/>
      <c r="K94" s="1476"/>
      <c r="L94" s="1476"/>
      <c r="M94" s="1476"/>
      <c r="N94" s="1476"/>
      <c r="O94" s="1476"/>
      <c r="P94" s="1476"/>
      <c r="Q94" s="1476"/>
      <c r="R94" s="1476"/>
      <c r="S94" s="1476"/>
      <c r="T94" s="1476"/>
      <c r="U94" s="1477"/>
    </row>
    <row r="95" spans="2:21" x14ac:dyDescent="0.3">
      <c r="B95" s="714" t="s">
        <v>1173</v>
      </c>
      <c r="C95" s="715" t="s">
        <v>1174</v>
      </c>
      <c r="D95" s="1475"/>
      <c r="E95" s="1476"/>
      <c r="F95" s="1476"/>
      <c r="G95" s="1476"/>
      <c r="H95" s="1476"/>
      <c r="I95" s="1476"/>
      <c r="J95" s="1476"/>
      <c r="K95" s="1476"/>
      <c r="L95" s="1476"/>
      <c r="M95" s="1476"/>
      <c r="N95" s="1476"/>
      <c r="O95" s="1476"/>
      <c r="P95" s="1476"/>
      <c r="Q95" s="1476"/>
      <c r="R95" s="1476"/>
      <c r="S95" s="1476"/>
      <c r="T95" s="1476"/>
      <c r="U95" s="1477"/>
    </row>
    <row r="96" spans="2:21" x14ac:dyDescent="0.3">
      <c r="B96" s="714" t="s">
        <v>1175</v>
      </c>
      <c r="C96" s="715" t="s">
        <v>1176</v>
      </c>
      <c r="D96" s="1475"/>
      <c r="E96" s="1476"/>
      <c r="F96" s="1476"/>
      <c r="G96" s="1476"/>
      <c r="H96" s="1476"/>
      <c r="I96" s="1476"/>
      <c r="J96" s="1476"/>
      <c r="K96" s="1476"/>
      <c r="L96" s="1476"/>
      <c r="M96" s="1476"/>
      <c r="N96" s="1476"/>
      <c r="O96" s="1476"/>
      <c r="P96" s="1476"/>
      <c r="Q96" s="1476"/>
      <c r="R96" s="1476"/>
      <c r="S96" s="1476"/>
      <c r="T96" s="1476"/>
      <c r="U96" s="1477"/>
    </row>
    <row r="97" spans="2:21" x14ac:dyDescent="0.3">
      <c r="B97" s="714" t="s">
        <v>1177</v>
      </c>
      <c r="C97" s="715" t="s">
        <v>1178</v>
      </c>
      <c r="D97" s="1475"/>
      <c r="E97" s="1476"/>
      <c r="F97" s="1476"/>
      <c r="G97" s="1476"/>
      <c r="H97" s="1476"/>
      <c r="I97" s="1476"/>
      <c r="J97" s="1476"/>
      <c r="K97" s="1476"/>
      <c r="L97" s="1476"/>
      <c r="M97" s="1476"/>
      <c r="N97" s="1476"/>
      <c r="O97" s="1476"/>
      <c r="P97" s="1476"/>
      <c r="Q97" s="1476"/>
      <c r="R97" s="1476"/>
      <c r="S97" s="1476"/>
      <c r="T97" s="1476"/>
      <c r="U97" s="1477"/>
    </row>
    <row r="98" spans="2:21" s="706" customFormat="1" x14ac:dyDescent="0.3">
      <c r="B98" s="713" t="s">
        <v>1179</v>
      </c>
      <c r="C98" s="712" t="s">
        <v>1180</v>
      </c>
      <c r="D98" s="1475"/>
      <c r="E98" s="1476"/>
      <c r="F98" s="1476"/>
      <c r="G98" s="1476"/>
      <c r="H98" s="1476"/>
      <c r="I98" s="1476"/>
      <c r="J98" s="1476"/>
      <c r="K98" s="1476"/>
      <c r="L98" s="1476"/>
      <c r="M98" s="1476"/>
      <c r="N98" s="1476"/>
      <c r="O98" s="1476"/>
      <c r="P98" s="1476"/>
      <c r="Q98" s="1476"/>
      <c r="R98" s="1476"/>
      <c r="S98" s="1476"/>
      <c r="T98" s="1476"/>
      <c r="U98" s="1477"/>
    </row>
    <row r="99" spans="2:21" s="706" customFormat="1" x14ac:dyDescent="0.3">
      <c r="B99" s="713"/>
      <c r="C99" s="712" t="s">
        <v>1181</v>
      </c>
      <c r="D99" s="1475"/>
      <c r="E99" s="1476"/>
      <c r="F99" s="1476"/>
      <c r="G99" s="1476"/>
      <c r="H99" s="1476"/>
      <c r="I99" s="1476"/>
      <c r="J99" s="1476"/>
      <c r="K99" s="1476"/>
      <c r="L99" s="1476"/>
      <c r="M99" s="1476"/>
      <c r="N99" s="1476"/>
      <c r="O99" s="1476"/>
      <c r="P99" s="1476"/>
      <c r="Q99" s="1476"/>
      <c r="R99" s="1476"/>
      <c r="S99" s="1476"/>
      <c r="T99" s="1476"/>
      <c r="U99" s="1477"/>
    </row>
    <row r="100" spans="2:21" s="706" customFormat="1" x14ac:dyDescent="0.3">
      <c r="B100" s="713"/>
      <c r="C100" s="712"/>
      <c r="D100" s="1475"/>
      <c r="E100" s="1476"/>
      <c r="F100" s="1476"/>
      <c r="G100" s="1476"/>
      <c r="H100" s="1476"/>
      <c r="I100" s="1476"/>
      <c r="J100" s="1476"/>
      <c r="K100" s="1476"/>
      <c r="L100" s="1476"/>
      <c r="M100" s="1476"/>
      <c r="N100" s="1476"/>
      <c r="O100" s="1476"/>
      <c r="P100" s="1476"/>
      <c r="Q100" s="1476"/>
      <c r="R100" s="1476"/>
      <c r="S100" s="1476"/>
      <c r="T100" s="1476"/>
      <c r="U100" s="1477"/>
    </row>
    <row r="101" spans="2:21" s="706" customFormat="1" x14ac:dyDescent="0.3">
      <c r="B101" s="713">
        <v>2.5</v>
      </c>
      <c r="C101" s="717" t="s">
        <v>1182</v>
      </c>
      <c r="D101" s="1475"/>
      <c r="E101" s="1476"/>
      <c r="F101" s="1476"/>
      <c r="G101" s="1476"/>
      <c r="H101" s="1476"/>
      <c r="I101" s="1476"/>
      <c r="J101" s="1476"/>
      <c r="K101" s="1476"/>
      <c r="L101" s="1476"/>
      <c r="M101" s="1476"/>
      <c r="N101" s="1476"/>
      <c r="O101" s="1476"/>
      <c r="P101" s="1476"/>
      <c r="Q101" s="1476"/>
      <c r="R101" s="1476"/>
      <c r="S101" s="1476"/>
      <c r="T101" s="1476"/>
      <c r="U101" s="1477"/>
    </row>
    <row r="102" spans="2:21" x14ac:dyDescent="0.3">
      <c r="B102" s="718" t="s">
        <v>417</v>
      </c>
      <c r="C102" s="715" t="s">
        <v>1183</v>
      </c>
      <c r="D102" s="1475"/>
      <c r="E102" s="1476"/>
      <c r="F102" s="1476"/>
      <c r="G102" s="1476"/>
      <c r="H102" s="1476"/>
      <c r="I102" s="1476"/>
      <c r="J102" s="1476"/>
      <c r="K102" s="1476"/>
      <c r="L102" s="1476"/>
      <c r="M102" s="1476"/>
      <c r="N102" s="1476"/>
      <c r="O102" s="1476"/>
      <c r="P102" s="1476"/>
      <c r="Q102" s="1476"/>
      <c r="R102" s="1476"/>
      <c r="S102" s="1476"/>
      <c r="T102" s="1476"/>
      <c r="U102" s="1477"/>
    </row>
    <row r="103" spans="2:21" x14ac:dyDescent="0.3">
      <c r="B103" s="718" t="s">
        <v>420</v>
      </c>
      <c r="C103" s="715" t="s">
        <v>1184</v>
      </c>
      <c r="D103" s="1475"/>
      <c r="E103" s="1476"/>
      <c r="F103" s="1476"/>
      <c r="G103" s="1476"/>
      <c r="H103" s="1476"/>
      <c r="I103" s="1476"/>
      <c r="J103" s="1476"/>
      <c r="K103" s="1476"/>
      <c r="L103" s="1476"/>
      <c r="M103" s="1476"/>
      <c r="N103" s="1476"/>
      <c r="O103" s="1476"/>
      <c r="P103" s="1476"/>
      <c r="Q103" s="1476"/>
      <c r="R103" s="1476"/>
      <c r="S103" s="1476"/>
      <c r="T103" s="1476"/>
      <c r="U103" s="1477"/>
    </row>
    <row r="104" spans="2:21" s="706" customFormat="1" x14ac:dyDescent="0.3">
      <c r="B104" s="713" t="s">
        <v>421</v>
      </c>
      <c r="C104" s="719" t="s">
        <v>1185</v>
      </c>
      <c r="D104" s="1475"/>
      <c r="E104" s="1476"/>
      <c r="F104" s="1476"/>
      <c r="G104" s="1476"/>
      <c r="H104" s="1476"/>
      <c r="I104" s="1476"/>
      <c r="J104" s="1476"/>
      <c r="K104" s="1476"/>
      <c r="L104" s="1476"/>
      <c r="M104" s="1476"/>
      <c r="N104" s="1476"/>
      <c r="O104" s="1476"/>
      <c r="P104" s="1476"/>
      <c r="Q104" s="1476"/>
      <c r="R104" s="1476"/>
      <c r="S104" s="1476"/>
      <c r="T104" s="1476"/>
      <c r="U104" s="1477"/>
    </row>
    <row r="105" spans="2:21" s="706" customFormat="1" x14ac:dyDescent="0.3">
      <c r="B105" s="713"/>
      <c r="C105" s="719"/>
      <c r="D105" s="1475"/>
      <c r="E105" s="1476"/>
      <c r="F105" s="1476"/>
      <c r="G105" s="1476"/>
      <c r="H105" s="1476"/>
      <c r="I105" s="1476"/>
      <c r="J105" s="1476"/>
      <c r="K105" s="1476"/>
      <c r="L105" s="1476"/>
      <c r="M105" s="1476"/>
      <c r="N105" s="1476"/>
      <c r="O105" s="1476"/>
      <c r="P105" s="1476"/>
      <c r="Q105" s="1476"/>
      <c r="R105" s="1476"/>
      <c r="S105" s="1476"/>
      <c r="T105" s="1476"/>
      <c r="U105" s="1477"/>
    </row>
    <row r="106" spans="2:21" s="706" customFormat="1" x14ac:dyDescent="0.3">
      <c r="B106" s="713">
        <v>2.6</v>
      </c>
      <c r="C106" s="712" t="s">
        <v>1186</v>
      </c>
      <c r="D106" s="1475"/>
      <c r="E106" s="1476"/>
      <c r="F106" s="1476"/>
      <c r="G106" s="1476"/>
      <c r="H106" s="1476"/>
      <c r="I106" s="1476"/>
      <c r="J106" s="1476"/>
      <c r="K106" s="1476"/>
      <c r="L106" s="1476"/>
      <c r="M106" s="1476"/>
      <c r="N106" s="1476"/>
      <c r="O106" s="1476"/>
      <c r="P106" s="1476"/>
      <c r="Q106" s="1476"/>
      <c r="R106" s="1476"/>
      <c r="S106" s="1476"/>
      <c r="T106" s="1476"/>
      <c r="U106" s="1477"/>
    </row>
    <row r="107" spans="2:21" x14ac:dyDescent="0.3">
      <c r="B107" s="714" t="s">
        <v>1187</v>
      </c>
      <c r="C107" s="709" t="s">
        <v>1188</v>
      </c>
      <c r="D107" s="1475"/>
      <c r="E107" s="1476"/>
      <c r="F107" s="1476"/>
      <c r="G107" s="1476"/>
      <c r="H107" s="1476"/>
      <c r="I107" s="1476"/>
      <c r="J107" s="1476"/>
      <c r="K107" s="1476"/>
      <c r="L107" s="1476"/>
      <c r="M107" s="1476"/>
      <c r="N107" s="1476"/>
      <c r="O107" s="1476"/>
      <c r="P107" s="1476"/>
      <c r="Q107" s="1476"/>
      <c r="R107" s="1476"/>
      <c r="S107" s="1476"/>
      <c r="T107" s="1476"/>
      <c r="U107" s="1477"/>
    </row>
    <row r="108" spans="2:21" x14ac:dyDescent="0.3">
      <c r="B108" s="714" t="s">
        <v>1189</v>
      </c>
      <c r="C108" s="709" t="s">
        <v>1190</v>
      </c>
      <c r="D108" s="1475"/>
      <c r="E108" s="1476"/>
      <c r="F108" s="1476"/>
      <c r="G108" s="1476"/>
      <c r="H108" s="1476"/>
      <c r="I108" s="1476"/>
      <c r="J108" s="1476"/>
      <c r="K108" s="1476"/>
      <c r="L108" s="1476"/>
      <c r="M108" s="1476"/>
      <c r="N108" s="1476"/>
      <c r="O108" s="1476"/>
      <c r="P108" s="1476"/>
      <c r="Q108" s="1476"/>
      <c r="R108" s="1476"/>
      <c r="S108" s="1476"/>
      <c r="T108" s="1476"/>
      <c r="U108" s="1477"/>
    </row>
    <row r="109" spans="2:21" s="706" customFormat="1" x14ac:dyDescent="0.3">
      <c r="B109" s="713" t="s">
        <v>1191</v>
      </c>
      <c r="C109" s="712" t="s">
        <v>1192</v>
      </c>
      <c r="D109" s="1475"/>
      <c r="E109" s="1476"/>
      <c r="F109" s="1476"/>
      <c r="G109" s="1476"/>
      <c r="H109" s="1476"/>
      <c r="I109" s="1476"/>
      <c r="J109" s="1476"/>
      <c r="K109" s="1476"/>
      <c r="L109" s="1476"/>
      <c r="M109" s="1476"/>
      <c r="N109" s="1476"/>
      <c r="O109" s="1476"/>
      <c r="P109" s="1476"/>
      <c r="Q109" s="1476"/>
      <c r="R109" s="1476"/>
      <c r="S109" s="1476"/>
      <c r="T109" s="1476"/>
      <c r="U109" s="1477"/>
    </row>
    <row r="110" spans="2:21" s="706" customFormat="1" x14ac:dyDescent="0.3">
      <c r="B110" s="713" t="s">
        <v>1193</v>
      </c>
      <c r="C110" s="712" t="s">
        <v>1194</v>
      </c>
      <c r="D110" s="1475"/>
      <c r="E110" s="1476"/>
      <c r="F110" s="1476"/>
      <c r="G110" s="1476"/>
      <c r="H110" s="1476"/>
      <c r="I110" s="1476"/>
      <c r="J110" s="1476"/>
      <c r="K110" s="1476"/>
      <c r="L110" s="1476"/>
      <c r="M110" s="1476"/>
      <c r="N110" s="1476"/>
      <c r="O110" s="1476"/>
      <c r="P110" s="1476"/>
      <c r="Q110" s="1476"/>
      <c r="R110" s="1476"/>
      <c r="S110" s="1476"/>
      <c r="T110" s="1476"/>
      <c r="U110" s="1477"/>
    </row>
    <row r="111" spans="2:21" s="706" customFormat="1" x14ac:dyDescent="0.3">
      <c r="B111" s="713"/>
      <c r="C111" s="712"/>
      <c r="D111" s="1475"/>
      <c r="E111" s="1476"/>
      <c r="F111" s="1476"/>
      <c r="G111" s="1476"/>
      <c r="H111" s="1476"/>
      <c r="I111" s="1476"/>
      <c r="J111" s="1476"/>
      <c r="K111" s="1476"/>
      <c r="L111" s="1476"/>
      <c r="M111" s="1476"/>
      <c r="N111" s="1476"/>
      <c r="O111" s="1476"/>
      <c r="P111" s="1476"/>
      <c r="Q111" s="1476"/>
      <c r="R111" s="1476"/>
      <c r="S111" s="1476"/>
      <c r="T111" s="1476"/>
      <c r="U111" s="1477"/>
    </row>
    <row r="112" spans="2:21" s="706" customFormat="1" x14ac:dyDescent="0.3">
      <c r="B112" s="713">
        <v>3</v>
      </c>
      <c r="C112" s="712" t="s">
        <v>1195</v>
      </c>
      <c r="D112" s="1475"/>
      <c r="E112" s="1476"/>
      <c r="F112" s="1476"/>
      <c r="G112" s="1476"/>
      <c r="H112" s="1476"/>
      <c r="I112" s="1476"/>
      <c r="J112" s="1476"/>
      <c r="K112" s="1476"/>
      <c r="L112" s="1476"/>
      <c r="M112" s="1476"/>
      <c r="N112" s="1476"/>
      <c r="O112" s="1476"/>
      <c r="P112" s="1476"/>
      <c r="Q112" s="1476"/>
      <c r="R112" s="1476"/>
      <c r="S112" s="1476"/>
      <c r="T112" s="1476"/>
      <c r="U112" s="1477"/>
    </row>
    <row r="113" spans="2:21" s="706" customFormat="1" x14ac:dyDescent="0.3">
      <c r="B113" s="720"/>
      <c r="C113" s="720"/>
      <c r="D113" s="1475"/>
      <c r="E113" s="1476"/>
      <c r="F113" s="1476"/>
      <c r="G113" s="1476"/>
      <c r="H113" s="1476"/>
      <c r="I113" s="1476"/>
      <c r="J113" s="1476"/>
      <c r="K113" s="1476"/>
      <c r="L113" s="1476"/>
      <c r="M113" s="1476"/>
      <c r="N113" s="1476"/>
      <c r="O113" s="1476"/>
      <c r="P113" s="1476"/>
      <c r="Q113" s="1476"/>
      <c r="R113" s="1476"/>
      <c r="S113" s="1476"/>
      <c r="T113" s="1476"/>
      <c r="U113" s="1477"/>
    </row>
    <row r="114" spans="2:21" s="706" customFormat="1" x14ac:dyDescent="0.3">
      <c r="B114" s="713">
        <v>4</v>
      </c>
      <c r="C114" s="712" t="s">
        <v>1196</v>
      </c>
      <c r="D114" s="1475"/>
      <c r="E114" s="1476"/>
      <c r="F114" s="1476"/>
      <c r="G114" s="1476"/>
      <c r="H114" s="1476"/>
      <c r="I114" s="1476"/>
      <c r="J114" s="1476"/>
      <c r="K114" s="1476"/>
      <c r="L114" s="1476"/>
      <c r="M114" s="1476"/>
      <c r="N114" s="1476"/>
      <c r="O114" s="1476"/>
      <c r="P114" s="1476"/>
      <c r="Q114" s="1476"/>
      <c r="R114" s="1476"/>
      <c r="S114" s="1476"/>
      <c r="T114" s="1476"/>
      <c r="U114" s="1477"/>
    </row>
    <row r="115" spans="2:21" x14ac:dyDescent="0.3">
      <c r="B115" s="714">
        <v>4.0999999999999996</v>
      </c>
      <c r="C115" s="709" t="s">
        <v>1197</v>
      </c>
      <c r="D115" s="1475"/>
      <c r="E115" s="1476"/>
      <c r="F115" s="1476"/>
      <c r="G115" s="1476"/>
      <c r="H115" s="1476"/>
      <c r="I115" s="1476"/>
      <c r="J115" s="1476"/>
      <c r="K115" s="1476"/>
      <c r="L115" s="1476"/>
      <c r="M115" s="1476"/>
      <c r="N115" s="1476"/>
      <c r="O115" s="1476"/>
      <c r="P115" s="1476"/>
      <c r="Q115" s="1476"/>
      <c r="R115" s="1476"/>
      <c r="S115" s="1476"/>
      <c r="T115" s="1476"/>
      <c r="U115" s="1477"/>
    </row>
    <row r="116" spans="2:21" x14ac:dyDescent="0.3">
      <c r="B116" s="714">
        <v>4.2</v>
      </c>
      <c r="C116" s="709" t="s">
        <v>1198</v>
      </c>
      <c r="D116" s="1475"/>
      <c r="E116" s="1476"/>
      <c r="F116" s="1476"/>
      <c r="G116" s="1476"/>
      <c r="H116" s="1476"/>
      <c r="I116" s="1476"/>
      <c r="J116" s="1476"/>
      <c r="K116" s="1476"/>
      <c r="L116" s="1476"/>
      <c r="M116" s="1476"/>
      <c r="N116" s="1476"/>
      <c r="O116" s="1476"/>
      <c r="P116" s="1476"/>
      <c r="Q116" s="1476"/>
      <c r="R116" s="1476"/>
      <c r="S116" s="1476"/>
      <c r="T116" s="1476"/>
      <c r="U116" s="1477"/>
    </row>
    <row r="117" spans="2:21" x14ac:dyDescent="0.3">
      <c r="B117" s="714">
        <v>4.3</v>
      </c>
      <c r="C117" s="715" t="s">
        <v>1199</v>
      </c>
      <c r="D117" s="1475"/>
      <c r="E117" s="1476"/>
      <c r="F117" s="1476"/>
      <c r="G117" s="1476"/>
      <c r="H117" s="1476"/>
      <c r="I117" s="1476"/>
      <c r="J117" s="1476"/>
      <c r="K117" s="1476"/>
      <c r="L117" s="1476"/>
      <c r="M117" s="1476"/>
      <c r="N117" s="1476"/>
      <c r="O117" s="1476"/>
      <c r="P117" s="1476"/>
      <c r="Q117" s="1476"/>
      <c r="R117" s="1476"/>
      <c r="S117" s="1476"/>
      <c r="T117" s="1476"/>
      <c r="U117" s="1477"/>
    </row>
    <row r="118" spans="2:21" x14ac:dyDescent="0.3">
      <c r="B118" s="714">
        <v>4.4000000000000004</v>
      </c>
      <c r="C118" s="715" t="s">
        <v>1200</v>
      </c>
      <c r="D118" s="1475"/>
      <c r="E118" s="1476"/>
      <c r="F118" s="1476"/>
      <c r="G118" s="1476"/>
      <c r="H118" s="1476"/>
      <c r="I118" s="1476"/>
      <c r="J118" s="1476"/>
      <c r="K118" s="1476"/>
      <c r="L118" s="1476"/>
      <c r="M118" s="1476"/>
      <c r="N118" s="1476"/>
      <c r="O118" s="1476"/>
      <c r="P118" s="1476"/>
      <c r="Q118" s="1476"/>
      <c r="R118" s="1476"/>
      <c r="S118" s="1476"/>
      <c r="T118" s="1476"/>
      <c r="U118" s="1477"/>
    </row>
    <row r="119" spans="2:21" x14ac:dyDescent="0.3">
      <c r="B119" s="714">
        <v>4.5</v>
      </c>
      <c r="C119" s="715" t="s">
        <v>1201</v>
      </c>
      <c r="D119" s="1475"/>
      <c r="E119" s="1476"/>
      <c r="F119" s="1476"/>
      <c r="G119" s="1476"/>
      <c r="H119" s="1476"/>
      <c r="I119" s="1476"/>
      <c r="J119" s="1476"/>
      <c r="K119" s="1476"/>
      <c r="L119" s="1476"/>
      <c r="M119" s="1476"/>
      <c r="N119" s="1476"/>
      <c r="O119" s="1476"/>
      <c r="P119" s="1476"/>
      <c r="Q119" s="1476"/>
      <c r="R119" s="1476"/>
      <c r="S119" s="1476"/>
      <c r="T119" s="1476"/>
      <c r="U119" s="1477"/>
    </row>
    <row r="120" spans="2:21" x14ac:dyDescent="0.3">
      <c r="B120" s="714">
        <v>4.5999999999999996</v>
      </c>
      <c r="C120" s="715" t="s">
        <v>1202</v>
      </c>
      <c r="D120" s="1475"/>
      <c r="E120" s="1476"/>
      <c r="F120" s="1476"/>
      <c r="G120" s="1476"/>
      <c r="H120" s="1476"/>
      <c r="I120" s="1476"/>
      <c r="J120" s="1476"/>
      <c r="K120" s="1476"/>
      <c r="L120" s="1476"/>
      <c r="M120" s="1476"/>
      <c r="N120" s="1476"/>
      <c r="O120" s="1476"/>
      <c r="P120" s="1476"/>
      <c r="Q120" s="1476"/>
      <c r="R120" s="1476"/>
      <c r="S120" s="1476"/>
      <c r="T120" s="1476"/>
      <c r="U120" s="1477"/>
    </row>
    <row r="121" spans="2:21" x14ac:dyDescent="0.3">
      <c r="B121" s="714">
        <v>4.7</v>
      </c>
      <c r="C121" s="715" t="s">
        <v>1203</v>
      </c>
      <c r="D121" s="1475"/>
      <c r="E121" s="1476"/>
      <c r="F121" s="1476"/>
      <c r="G121" s="1476"/>
      <c r="H121" s="1476"/>
      <c r="I121" s="1476"/>
      <c r="J121" s="1476"/>
      <c r="K121" s="1476"/>
      <c r="L121" s="1476"/>
      <c r="M121" s="1476"/>
      <c r="N121" s="1476"/>
      <c r="O121" s="1476"/>
      <c r="P121" s="1476"/>
      <c r="Q121" s="1476"/>
      <c r="R121" s="1476"/>
      <c r="S121" s="1476"/>
      <c r="T121" s="1476"/>
      <c r="U121" s="1477"/>
    </row>
    <row r="122" spans="2:21" x14ac:dyDescent="0.3">
      <c r="B122" s="714">
        <v>4.8</v>
      </c>
      <c r="C122" s="709" t="s">
        <v>1204</v>
      </c>
      <c r="D122" s="1475"/>
      <c r="E122" s="1476"/>
      <c r="F122" s="1476"/>
      <c r="G122" s="1476"/>
      <c r="H122" s="1476"/>
      <c r="I122" s="1476"/>
      <c r="J122" s="1476"/>
      <c r="K122" s="1476"/>
      <c r="L122" s="1476"/>
      <c r="M122" s="1476"/>
      <c r="N122" s="1476"/>
      <c r="O122" s="1476"/>
      <c r="P122" s="1476"/>
      <c r="Q122" s="1476"/>
      <c r="R122" s="1476"/>
      <c r="S122" s="1476"/>
      <c r="T122" s="1476"/>
      <c r="U122" s="1477"/>
    </row>
    <row r="123" spans="2:21" x14ac:dyDescent="0.3">
      <c r="B123" s="714">
        <v>4.9000000000000004</v>
      </c>
      <c r="C123" s="709" t="s">
        <v>1205</v>
      </c>
      <c r="D123" s="1475"/>
      <c r="E123" s="1476"/>
      <c r="F123" s="1476"/>
      <c r="G123" s="1476"/>
      <c r="H123" s="1476"/>
      <c r="I123" s="1476"/>
      <c r="J123" s="1476"/>
      <c r="K123" s="1476"/>
      <c r="L123" s="1476"/>
      <c r="M123" s="1476"/>
      <c r="N123" s="1476"/>
      <c r="O123" s="1476"/>
      <c r="P123" s="1476"/>
      <c r="Q123" s="1476"/>
      <c r="R123" s="1476"/>
      <c r="S123" s="1476"/>
      <c r="T123" s="1476"/>
      <c r="U123" s="1477"/>
    </row>
    <row r="124" spans="2:21" x14ac:dyDescent="0.3">
      <c r="B124" s="721">
        <v>4.0999999999999996</v>
      </c>
      <c r="C124" s="709" t="s">
        <v>1206</v>
      </c>
      <c r="D124" s="1475"/>
      <c r="E124" s="1476"/>
      <c r="F124" s="1476"/>
      <c r="G124" s="1476"/>
      <c r="H124" s="1476"/>
      <c r="I124" s="1476"/>
      <c r="J124" s="1476"/>
      <c r="K124" s="1476"/>
      <c r="L124" s="1476"/>
      <c r="M124" s="1476"/>
      <c r="N124" s="1476"/>
      <c r="O124" s="1476"/>
      <c r="P124" s="1476"/>
      <c r="Q124" s="1476"/>
      <c r="R124" s="1476"/>
      <c r="S124" s="1476"/>
      <c r="T124" s="1476"/>
      <c r="U124" s="1477"/>
    </row>
    <row r="125" spans="2:21" x14ac:dyDescent="0.3">
      <c r="B125" s="721">
        <v>4.1100000000000003</v>
      </c>
      <c r="C125" s="709" t="s">
        <v>1207</v>
      </c>
      <c r="D125" s="1475"/>
      <c r="E125" s="1476"/>
      <c r="F125" s="1476"/>
      <c r="G125" s="1476"/>
      <c r="H125" s="1476"/>
      <c r="I125" s="1476"/>
      <c r="J125" s="1476"/>
      <c r="K125" s="1476"/>
      <c r="L125" s="1476"/>
      <c r="M125" s="1476"/>
      <c r="N125" s="1476"/>
      <c r="O125" s="1476"/>
      <c r="P125" s="1476"/>
      <c r="Q125" s="1476"/>
      <c r="R125" s="1476"/>
      <c r="S125" s="1476"/>
      <c r="T125" s="1476"/>
      <c r="U125" s="1477"/>
    </row>
    <row r="126" spans="2:21" x14ac:dyDescent="0.3">
      <c r="B126" s="721">
        <v>4.12</v>
      </c>
      <c r="C126" s="715" t="s">
        <v>1208</v>
      </c>
      <c r="D126" s="1475"/>
      <c r="E126" s="1476"/>
      <c r="F126" s="1476"/>
      <c r="G126" s="1476"/>
      <c r="H126" s="1476"/>
      <c r="I126" s="1476"/>
      <c r="J126" s="1476"/>
      <c r="K126" s="1476"/>
      <c r="L126" s="1476"/>
      <c r="M126" s="1476"/>
      <c r="N126" s="1476"/>
      <c r="O126" s="1476"/>
      <c r="P126" s="1476"/>
      <c r="Q126" s="1476"/>
      <c r="R126" s="1476"/>
      <c r="S126" s="1476"/>
      <c r="T126" s="1476"/>
      <c r="U126" s="1477"/>
    </row>
    <row r="127" spans="2:21" x14ac:dyDescent="0.3">
      <c r="B127" s="721">
        <v>4.13</v>
      </c>
      <c r="C127" s="709" t="s">
        <v>1209</v>
      </c>
      <c r="D127" s="1475"/>
      <c r="E127" s="1476"/>
      <c r="F127" s="1476"/>
      <c r="G127" s="1476"/>
      <c r="H127" s="1476"/>
      <c r="I127" s="1476"/>
      <c r="J127" s="1476"/>
      <c r="K127" s="1476"/>
      <c r="L127" s="1476"/>
      <c r="M127" s="1476"/>
      <c r="N127" s="1476"/>
      <c r="O127" s="1476"/>
      <c r="P127" s="1476"/>
      <c r="Q127" s="1476"/>
      <c r="R127" s="1476"/>
      <c r="S127" s="1476"/>
      <c r="T127" s="1476"/>
      <c r="U127" s="1477"/>
    </row>
    <row r="128" spans="2:21" x14ac:dyDescent="0.3">
      <c r="B128" s="721">
        <v>4.1399999999999997</v>
      </c>
      <c r="C128" s="709" t="s">
        <v>1210</v>
      </c>
      <c r="D128" s="1475"/>
      <c r="E128" s="1476"/>
      <c r="F128" s="1476"/>
      <c r="G128" s="1476"/>
      <c r="H128" s="1476"/>
      <c r="I128" s="1476"/>
      <c r="J128" s="1476"/>
      <c r="K128" s="1476"/>
      <c r="L128" s="1476"/>
      <c r="M128" s="1476"/>
      <c r="N128" s="1476"/>
      <c r="O128" s="1476"/>
      <c r="P128" s="1476"/>
      <c r="Q128" s="1476"/>
      <c r="R128" s="1476"/>
      <c r="S128" s="1476"/>
      <c r="T128" s="1476"/>
      <c r="U128" s="1477"/>
    </row>
    <row r="129" spans="2:21" x14ac:dyDescent="0.3">
      <c r="B129" s="721">
        <v>4.1500000000000004</v>
      </c>
      <c r="C129" s="709" t="s">
        <v>1211</v>
      </c>
      <c r="D129" s="1475"/>
      <c r="E129" s="1476"/>
      <c r="F129" s="1476"/>
      <c r="G129" s="1476"/>
      <c r="H129" s="1476"/>
      <c r="I129" s="1476"/>
      <c r="J129" s="1476"/>
      <c r="K129" s="1476"/>
      <c r="L129" s="1476"/>
      <c r="M129" s="1476"/>
      <c r="N129" s="1476"/>
      <c r="O129" s="1476"/>
      <c r="P129" s="1476"/>
      <c r="Q129" s="1476"/>
      <c r="R129" s="1476"/>
      <c r="S129" s="1476"/>
      <c r="T129" s="1476"/>
      <c r="U129" s="1477"/>
    </row>
    <row r="130" spans="2:21" x14ac:dyDescent="0.3">
      <c r="B130" s="721">
        <v>4.16</v>
      </c>
      <c r="C130" s="709" t="s">
        <v>1212</v>
      </c>
      <c r="D130" s="1475"/>
      <c r="E130" s="1476"/>
      <c r="F130" s="1476"/>
      <c r="G130" s="1476"/>
      <c r="H130" s="1476"/>
      <c r="I130" s="1476"/>
      <c r="J130" s="1476"/>
      <c r="K130" s="1476"/>
      <c r="L130" s="1476"/>
      <c r="M130" s="1476"/>
      <c r="N130" s="1476"/>
      <c r="O130" s="1476"/>
      <c r="P130" s="1476"/>
      <c r="Q130" s="1476"/>
      <c r="R130" s="1476"/>
      <c r="S130" s="1476"/>
      <c r="T130" s="1476"/>
      <c r="U130" s="1477"/>
    </row>
    <row r="131" spans="2:21" x14ac:dyDescent="0.3">
      <c r="B131" s="721">
        <v>4.17</v>
      </c>
      <c r="C131" s="709" t="s">
        <v>249</v>
      </c>
      <c r="D131" s="1475"/>
      <c r="E131" s="1476"/>
      <c r="F131" s="1476"/>
      <c r="G131" s="1476"/>
      <c r="H131" s="1476"/>
      <c r="I131" s="1476"/>
      <c r="J131" s="1476"/>
      <c r="K131" s="1476"/>
      <c r="L131" s="1476"/>
      <c r="M131" s="1476"/>
      <c r="N131" s="1476"/>
      <c r="O131" s="1476"/>
      <c r="P131" s="1476"/>
      <c r="Q131" s="1476"/>
      <c r="R131" s="1476"/>
      <c r="S131" s="1476"/>
      <c r="T131" s="1476"/>
      <c r="U131" s="1477"/>
    </row>
    <row r="132" spans="2:21" s="706" customFormat="1" x14ac:dyDescent="0.3">
      <c r="B132" s="722"/>
      <c r="C132" s="712" t="s">
        <v>1213</v>
      </c>
      <c r="D132" s="1475"/>
      <c r="E132" s="1476"/>
      <c r="F132" s="1476"/>
      <c r="G132" s="1476"/>
      <c r="H132" s="1476"/>
      <c r="I132" s="1476"/>
      <c r="J132" s="1476"/>
      <c r="K132" s="1476"/>
      <c r="L132" s="1476"/>
      <c r="M132" s="1476"/>
      <c r="N132" s="1476"/>
      <c r="O132" s="1476"/>
      <c r="P132" s="1476"/>
      <c r="Q132" s="1476"/>
      <c r="R132" s="1476"/>
      <c r="S132" s="1476"/>
      <c r="T132" s="1476"/>
      <c r="U132" s="1477"/>
    </row>
    <row r="133" spans="2:21" x14ac:dyDescent="0.3">
      <c r="B133" s="721"/>
      <c r="C133" s="709"/>
      <c r="D133" s="1475"/>
      <c r="E133" s="1476"/>
      <c r="F133" s="1476"/>
      <c r="G133" s="1476"/>
      <c r="H133" s="1476"/>
      <c r="I133" s="1476"/>
      <c r="J133" s="1476"/>
      <c r="K133" s="1476"/>
      <c r="L133" s="1476"/>
      <c r="M133" s="1476"/>
      <c r="N133" s="1476"/>
      <c r="O133" s="1476"/>
      <c r="P133" s="1476"/>
      <c r="Q133" s="1476"/>
      <c r="R133" s="1476"/>
      <c r="S133" s="1476"/>
      <c r="T133" s="1476"/>
      <c r="U133" s="1477"/>
    </row>
    <row r="134" spans="2:21" s="706" customFormat="1" x14ac:dyDescent="0.3">
      <c r="B134" s="713">
        <v>5</v>
      </c>
      <c r="C134" s="719" t="s">
        <v>1214</v>
      </c>
      <c r="D134" s="1475"/>
      <c r="E134" s="1476"/>
      <c r="F134" s="1476"/>
      <c r="G134" s="1476"/>
      <c r="H134" s="1476"/>
      <c r="I134" s="1476"/>
      <c r="J134" s="1476"/>
      <c r="K134" s="1476"/>
      <c r="L134" s="1476"/>
      <c r="M134" s="1476"/>
      <c r="N134" s="1476"/>
      <c r="O134" s="1476"/>
      <c r="P134" s="1476"/>
      <c r="Q134" s="1476"/>
      <c r="R134" s="1476"/>
      <c r="S134" s="1476"/>
      <c r="T134" s="1476"/>
      <c r="U134" s="1477"/>
    </row>
    <row r="135" spans="2:21" x14ac:dyDescent="0.3">
      <c r="B135" s="714">
        <v>5.0999999999999996</v>
      </c>
      <c r="C135" s="709" t="s">
        <v>1215</v>
      </c>
      <c r="D135" s="1475"/>
      <c r="E135" s="1476"/>
      <c r="F135" s="1476"/>
      <c r="G135" s="1476"/>
      <c r="H135" s="1476"/>
      <c r="I135" s="1476"/>
      <c r="J135" s="1476"/>
      <c r="K135" s="1476"/>
      <c r="L135" s="1476"/>
      <c r="M135" s="1476"/>
      <c r="N135" s="1476"/>
      <c r="O135" s="1476"/>
      <c r="P135" s="1476"/>
      <c r="Q135" s="1476"/>
      <c r="R135" s="1476"/>
      <c r="S135" s="1476"/>
      <c r="T135" s="1476"/>
      <c r="U135" s="1477"/>
    </row>
    <row r="136" spans="2:21" x14ac:dyDescent="0.3">
      <c r="B136" s="714">
        <v>5.2</v>
      </c>
      <c r="C136" s="709" t="s">
        <v>1216</v>
      </c>
      <c r="D136" s="1475"/>
      <c r="E136" s="1476"/>
      <c r="F136" s="1476"/>
      <c r="G136" s="1476"/>
      <c r="H136" s="1476"/>
      <c r="I136" s="1476"/>
      <c r="J136" s="1476"/>
      <c r="K136" s="1476"/>
      <c r="L136" s="1476"/>
      <c r="M136" s="1476"/>
      <c r="N136" s="1476"/>
      <c r="O136" s="1476"/>
      <c r="P136" s="1476"/>
      <c r="Q136" s="1476"/>
      <c r="R136" s="1476"/>
      <c r="S136" s="1476"/>
      <c r="T136" s="1476"/>
      <c r="U136" s="1477"/>
    </row>
    <row r="137" spans="2:21" x14ac:dyDescent="0.3">
      <c r="B137" s="714">
        <v>5.3</v>
      </c>
      <c r="C137" s="709" t="s">
        <v>1217</v>
      </c>
      <c r="D137" s="1475"/>
      <c r="E137" s="1476"/>
      <c r="F137" s="1476"/>
      <c r="G137" s="1476"/>
      <c r="H137" s="1476"/>
      <c r="I137" s="1476"/>
      <c r="J137" s="1476"/>
      <c r="K137" s="1476"/>
      <c r="L137" s="1476"/>
      <c r="M137" s="1476"/>
      <c r="N137" s="1476"/>
      <c r="O137" s="1476"/>
      <c r="P137" s="1476"/>
      <c r="Q137" s="1476"/>
      <c r="R137" s="1476"/>
      <c r="S137" s="1476"/>
      <c r="T137" s="1476"/>
      <c r="U137" s="1477"/>
    </row>
    <row r="138" spans="2:21" x14ac:dyDescent="0.3">
      <c r="B138" s="714">
        <v>5.4</v>
      </c>
      <c r="C138" s="709" t="s">
        <v>1218</v>
      </c>
      <c r="D138" s="1475"/>
      <c r="E138" s="1476"/>
      <c r="F138" s="1476"/>
      <c r="G138" s="1476"/>
      <c r="H138" s="1476"/>
      <c r="I138" s="1476"/>
      <c r="J138" s="1476"/>
      <c r="K138" s="1476"/>
      <c r="L138" s="1476"/>
      <c r="M138" s="1476"/>
      <c r="N138" s="1476"/>
      <c r="O138" s="1476"/>
      <c r="P138" s="1476"/>
      <c r="Q138" s="1476"/>
      <c r="R138" s="1476"/>
      <c r="S138" s="1476"/>
      <c r="T138" s="1476"/>
      <c r="U138" s="1477"/>
    </row>
    <row r="139" spans="2:21" x14ac:dyDescent="0.3">
      <c r="B139" s="714">
        <v>5.5</v>
      </c>
      <c r="C139" s="709" t="s">
        <v>1219</v>
      </c>
      <c r="D139" s="1475"/>
      <c r="E139" s="1476"/>
      <c r="F139" s="1476"/>
      <c r="G139" s="1476"/>
      <c r="H139" s="1476"/>
      <c r="I139" s="1476"/>
      <c r="J139" s="1476"/>
      <c r="K139" s="1476"/>
      <c r="L139" s="1476"/>
      <c r="M139" s="1476"/>
      <c r="N139" s="1476"/>
      <c r="O139" s="1476"/>
      <c r="P139" s="1476"/>
      <c r="Q139" s="1476"/>
      <c r="R139" s="1476"/>
      <c r="S139" s="1476"/>
      <c r="T139" s="1476"/>
      <c r="U139" s="1477"/>
    </row>
    <row r="140" spans="2:21" x14ac:dyDescent="0.3">
      <c r="B140" s="714">
        <v>5.6</v>
      </c>
      <c r="C140" s="709" t="s">
        <v>1220</v>
      </c>
      <c r="D140" s="1475"/>
      <c r="E140" s="1476"/>
      <c r="F140" s="1476"/>
      <c r="G140" s="1476"/>
      <c r="H140" s="1476"/>
      <c r="I140" s="1476"/>
      <c r="J140" s="1476"/>
      <c r="K140" s="1476"/>
      <c r="L140" s="1476"/>
      <c r="M140" s="1476"/>
      <c r="N140" s="1476"/>
      <c r="O140" s="1476"/>
      <c r="P140" s="1476"/>
      <c r="Q140" s="1476"/>
      <c r="R140" s="1476"/>
      <c r="S140" s="1476"/>
      <c r="T140" s="1476"/>
      <c r="U140" s="1477"/>
    </row>
    <row r="141" spans="2:21" s="706" customFormat="1" x14ac:dyDescent="0.3">
      <c r="B141" s="713">
        <v>5.7</v>
      </c>
      <c r="C141" s="719" t="s">
        <v>1221</v>
      </c>
      <c r="D141" s="1475"/>
      <c r="E141" s="1476"/>
      <c r="F141" s="1476"/>
      <c r="G141" s="1476"/>
      <c r="H141" s="1476"/>
      <c r="I141" s="1476"/>
      <c r="J141" s="1476"/>
      <c r="K141" s="1476"/>
      <c r="L141" s="1476"/>
      <c r="M141" s="1476"/>
      <c r="N141" s="1476"/>
      <c r="O141" s="1476"/>
      <c r="P141" s="1476"/>
      <c r="Q141" s="1476"/>
      <c r="R141" s="1476"/>
      <c r="S141" s="1476"/>
      <c r="T141" s="1476"/>
      <c r="U141" s="1477"/>
    </row>
    <row r="142" spans="2:21" s="706" customFormat="1" x14ac:dyDescent="0.3">
      <c r="B142" s="713"/>
      <c r="C142" s="719"/>
      <c r="D142" s="1475"/>
      <c r="E142" s="1476"/>
      <c r="F142" s="1476"/>
      <c r="G142" s="1476"/>
      <c r="H142" s="1476"/>
      <c r="I142" s="1476"/>
      <c r="J142" s="1476"/>
      <c r="K142" s="1476"/>
      <c r="L142" s="1476"/>
      <c r="M142" s="1476"/>
      <c r="N142" s="1476"/>
      <c r="O142" s="1476"/>
      <c r="P142" s="1476"/>
      <c r="Q142" s="1476"/>
      <c r="R142" s="1476"/>
      <c r="S142" s="1476"/>
      <c r="T142" s="1476"/>
      <c r="U142" s="1477"/>
    </row>
    <row r="143" spans="2:21" s="706" customFormat="1" x14ac:dyDescent="0.3">
      <c r="B143" s="713">
        <v>6</v>
      </c>
      <c r="C143" s="712" t="s">
        <v>1222</v>
      </c>
      <c r="D143" s="1475"/>
      <c r="E143" s="1476"/>
      <c r="F143" s="1476"/>
      <c r="G143" s="1476"/>
      <c r="H143" s="1476"/>
      <c r="I143" s="1476"/>
      <c r="J143" s="1476"/>
      <c r="K143" s="1476"/>
      <c r="L143" s="1476"/>
      <c r="M143" s="1476"/>
      <c r="N143" s="1476"/>
      <c r="O143" s="1476"/>
      <c r="P143" s="1476"/>
      <c r="Q143" s="1476"/>
      <c r="R143" s="1476"/>
      <c r="S143" s="1476"/>
      <c r="T143" s="1476"/>
      <c r="U143" s="1477"/>
    </row>
    <row r="144" spans="2:21" x14ac:dyDescent="0.3">
      <c r="B144" s="714">
        <v>6.1</v>
      </c>
      <c r="C144" s="709" t="s">
        <v>1223</v>
      </c>
      <c r="D144" s="1475"/>
      <c r="E144" s="1476"/>
      <c r="F144" s="1476"/>
      <c r="G144" s="1476"/>
      <c r="H144" s="1476"/>
      <c r="I144" s="1476"/>
      <c r="J144" s="1476"/>
      <c r="K144" s="1476"/>
      <c r="L144" s="1476"/>
      <c r="M144" s="1476"/>
      <c r="N144" s="1476"/>
      <c r="O144" s="1476"/>
      <c r="P144" s="1476"/>
      <c r="Q144" s="1476"/>
      <c r="R144" s="1476"/>
      <c r="S144" s="1476"/>
      <c r="T144" s="1476"/>
      <c r="U144" s="1477"/>
    </row>
    <row r="145" spans="2:21" x14ac:dyDescent="0.3">
      <c r="B145" s="718">
        <v>6.2</v>
      </c>
      <c r="C145" s="715" t="s">
        <v>1224</v>
      </c>
      <c r="D145" s="1475"/>
      <c r="E145" s="1476"/>
      <c r="F145" s="1476"/>
      <c r="G145" s="1476"/>
      <c r="H145" s="1476"/>
      <c r="I145" s="1476"/>
      <c r="J145" s="1476"/>
      <c r="K145" s="1476"/>
      <c r="L145" s="1476"/>
      <c r="M145" s="1476"/>
      <c r="N145" s="1476"/>
      <c r="O145" s="1476"/>
      <c r="P145" s="1476"/>
      <c r="Q145" s="1476"/>
      <c r="R145" s="1476"/>
      <c r="S145" s="1476"/>
      <c r="T145" s="1476"/>
      <c r="U145" s="1477"/>
    </row>
    <row r="146" spans="2:21" x14ac:dyDescent="0.3">
      <c r="B146" s="714">
        <v>6.3</v>
      </c>
      <c r="C146" s="709" t="s">
        <v>1225</v>
      </c>
      <c r="D146" s="1475"/>
      <c r="E146" s="1476"/>
      <c r="F146" s="1476"/>
      <c r="G146" s="1476"/>
      <c r="H146" s="1476"/>
      <c r="I146" s="1476"/>
      <c r="J146" s="1476"/>
      <c r="K146" s="1476"/>
      <c r="L146" s="1476"/>
      <c r="M146" s="1476"/>
      <c r="N146" s="1476"/>
      <c r="O146" s="1476"/>
      <c r="P146" s="1476"/>
      <c r="Q146" s="1476"/>
      <c r="R146" s="1476"/>
      <c r="S146" s="1476"/>
      <c r="T146" s="1476"/>
      <c r="U146" s="1477"/>
    </row>
    <row r="147" spans="2:21" x14ac:dyDescent="0.3">
      <c r="B147" s="718">
        <v>6.4</v>
      </c>
      <c r="C147" s="709" t="s">
        <v>1226</v>
      </c>
      <c r="D147" s="1475"/>
      <c r="E147" s="1476"/>
      <c r="F147" s="1476"/>
      <c r="G147" s="1476"/>
      <c r="H147" s="1476"/>
      <c r="I147" s="1476"/>
      <c r="J147" s="1476"/>
      <c r="K147" s="1476"/>
      <c r="L147" s="1476"/>
      <c r="M147" s="1476"/>
      <c r="N147" s="1476"/>
      <c r="O147" s="1476"/>
      <c r="P147" s="1476"/>
      <c r="Q147" s="1476"/>
      <c r="R147" s="1476"/>
      <c r="S147" s="1476"/>
      <c r="T147" s="1476"/>
      <c r="U147" s="1477"/>
    </row>
    <row r="148" spans="2:21" s="706" customFormat="1" x14ac:dyDescent="0.3">
      <c r="B148" s="713">
        <v>6.5</v>
      </c>
      <c r="C148" s="712" t="s">
        <v>1227</v>
      </c>
      <c r="D148" s="1475"/>
      <c r="E148" s="1476"/>
      <c r="F148" s="1476"/>
      <c r="G148" s="1476"/>
      <c r="H148" s="1476"/>
      <c r="I148" s="1476"/>
      <c r="J148" s="1476"/>
      <c r="K148" s="1476"/>
      <c r="L148" s="1476"/>
      <c r="M148" s="1476"/>
      <c r="N148" s="1476"/>
      <c r="O148" s="1476"/>
      <c r="P148" s="1476"/>
      <c r="Q148" s="1476"/>
      <c r="R148" s="1476"/>
      <c r="S148" s="1476"/>
      <c r="T148" s="1476"/>
      <c r="U148" s="1477"/>
    </row>
    <row r="149" spans="2:21" s="706" customFormat="1" x14ac:dyDescent="0.3">
      <c r="B149" s="713"/>
      <c r="C149" s="712"/>
      <c r="D149" s="1475"/>
      <c r="E149" s="1476"/>
      <c r="F149" s="1476"/>
      <c r="G149" s="1476"/>
      <c r="H149" s="1476"/>
      <c r="I149" s="1476"/>
      <c r="J149" s="1476"/>
      <c r="K149" s="1476"/>
      <c r="L149" s="1476"/>
      <c r="M149" s="1476"/>
      <c r="N149" s="1476"/>
      <c r="O149" s="1476"/>
      <c r="P149" s="1476"/>
      <c r="Q149" s="1476"/>
      <c r="R149" s="1476"/>
      <c r="S149" s="1476"/>
      <c r="T149" s="1476"/>
      <c r="U149" s="1477"/>
    </row>
    <row r="150" spans="2:21" s="706" customFormat="1" x14ac:dyDescent="0.3">
      <c r="B150" s="713">
        <v>7</v>
      </c>
      <c r="C150" s="712" t="s">
        <v>1228</v>
      </c>
      <c r="D150" s="1475"/>
      <c r="E150" s="1476"/>
      <c r="F150" s="1476"/>
      <c r="G150" s="1476"/>
      <c r="H150" s="1476"/>
      <c r="I150" s="1476"/>
      <c r="J150" s="1476"/>
      <c r="K150" s="1476"/>
      <c r="L150" s="1476"/>
      <c r="M150" s="1476"/>
      <c r="N150" s="1476"/>
      <c r="O150" s="1476"/>
      <c r="P150" s="1476"/>
      <c r="Q150" s="1476"/>
      <c r="R150" s="1476"/>
      <c r="S150" s="1476"/>
      <c r="T150" s="1476"/>
      <c r="U150" s="1477"/>
    </row>
    <row r="151" spans="2:21" s="706" customFormat="1" ht="18" customHeight="1" x14ac:dyDescent="0.3">
      <c r="B151" s="718">
        <v>7.1</v>
      </c>
      <c r="C151" s="709" t="s">
        <v>1229</v>
      </c>
      <c r="D151" s="1475"/>
      <c r="E151" s="1476"/>
      <c r="F151" s="1476"/>
      <c r="G151" s="1476"/>
      <c r="H151" s="1476"/>
      <c r="I151" s="1476"/>
      <c r="J151" s="1476"/>
      <c r="K151" s="1476"/>
      <c r="L151" s="1476"/>
      <c r="M151" s="1476"/>
      <c r="N151" s="1476"/>
      <c r="O151" s="1476"/>
      <c r="P151" s="1476"/>
      <c r="Q151" s="1476"/>
      <c r="R151" s="1476"/>
      <c r="S151" s="1476"/>
      <c r="T151" s="1476"/>
      <c r="U151" s="1477"/>
    </row>
    <row r="152" spans="2:21" x14ac:dyDescent="0.3">
      <c r="B152" s="718">
        <v>7.2</v>
      </c>
      <c r="C152" s="715" t="s">
        <v>1230</v>
      </c>
      <c r="D152" s="1475"/>
      <c r="E152" s="1476"/>
      <c r="F152" s="1476"/>
      <c r="G152" s="1476"/>
      <c r="H152" s="1476"/>
      <c r="I152" s="1476"/>
      <c r="J152" s="1476"/>
      <c r="K152" s="1476"/>
      <c r="L152" s="1476"/>
      <c r="M152" s="1476"/>
      <c r="N152" s="1476"/>
      <c r="O152" s="1476"/>
      <c r="P152" s="1476"/>
      <c r="Q152" s="1476"/>
      <c r="R152" s="1476"/>
      <c r="S152" s="1476"/>
      <c r="T152" s="1476"/>
      <c r="U152" s="1477"/>
    </row>
    <row r="153" spans="2:21" x14ac:dyDescent="0.3">
      <c r="B153" s="718"/>
      <c r="C153" s="715"/>
      <c r="D153" s="1475"/>
      <c r="E153" s="1476"/>
      <c r="F153" s="1476"/>
      <c r="G153" s="1476"/>
      <c r="H153" s="1476"/>
      <c r="I153" s="1476"/>
      <c r="J153" s="1476"/>
      <c r="K153" s="1476"/>
      <c r="L153" s="1476"/>
      <c r="M153" s="1476"/>
      <c r="N153" s="1476"/>
      <c r="O153" s="1476"/>
      <c r="P153" s="1476"/>
      <c r="Q153" s="1476"/>
      <c r="R153" s="1476"/>
      <c r="S153" s="1476"/>
      <c r="T153" s="1476"/>
      <c r="U153" s="1477"/>
    </row>
    <row r="154" spans="2:21" s="706" customFormat="1" x14ac:dyDescent="0.3">
      <c r="B154" s="713">
        <v>8</v>
      </c>
      <c r="C154" s="712" t="s">
        <v>1231</v>
      </c>
      <c r="D154" s="1478"/>
      <c r="E154" s="1479"/>
      <c r="F154" s="1479"/>
      <c r="G154" s="1479"/>
      <c r="H154" s="1479"/>
      <c r="I154" s="1479"/>
      <c r="J154" s="1479"/>
      <c r="K154" s="1479"/>
      <c r="L154" s="1479"/>
      <c r="M154" s="1479"/>
      <c r="N154" s="1479"/>
      <c r="O154" s="1479"/>
      <c r="P154" s="1479"/>
      <c r="Q154" s="1479"/>
      <c r="R154" s="1479"/>
      <c r="S154" s="1479"/>
      <c r="T154" s="1479"/>
      <c r="U154" s="1480"/>
    </row>
    <row r="155" spans="2:21" x14ac:dyDescent="0.3">
      <c r="L155" s="723"/>
    </row>
  </sheetData>
  <mergeCells count="11">
    <mergeCell ref="D10:U154"/>
    <mergeCell ref="B6:B9"/>
    <mergeCell ref="C6:C9"/>
    <mergeCell ref="D6:S6"/>
    <mergeCell ref="T6:T8"/>
    <mergeCell ref="U6:U9"/>
    <mergeCell ref="D7:G7"/>
    <mergeCell ref="H7:J7"/>
    <mergeCell ref="K7:M7"/>
    <mergeCell ref="N7:P7"/>
    <mergeCell ref="Q7:S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N76"/>
  <sheetViews>
    <sheetView workbookViewId="0">
      <selection activeCell="H4" sqref="H4"/>
    </sheetView>
  </sheetViews>
  <sheetFormatPr defaultColWidth="9.08984375" defaultRowHeight="14" x14ac:dyDescent="0.3"/>
  <cols>
    <col min="1" max="1" width="4.6328125" style="724" customWidth="1"/>
    <col min="2" max="2" width="9.08984375" style="724" customWidth="1"/>
    <col min="3" max="12" width="16.54296875" style="724" customWidth="1"/>
    <col min="13" max="13" width="16.54296875" style="726" customWidth="1"/>
    <col min="14" max="14" width="23.08984375" style="724" customWidth="1"/>
    <col min="15" max="256" width="9.08984375" style="724"/>
    <col min="257" max="257" width="4.6328125" style="724" customWidth="1"/>
    <col min="258" max="258" width="10.54296875" style="724" customWidth="1"/>
    <col min="259" max="259" width="49.08984375" style="724" customWidth="1"/>
    <col min="260" max="260" width="68.54296875" style="724" customWidth="1"/>
    <col min="261" max="261" width="35.453125" style="724" customWidth="1"/>
    <col min="262" max="262" width="21" style="724" customWidth="1"/>
    <col min="263" max="263" width="28.453125" style="724" customWidth="1"/>
    <col min="264" max="264" width="30.6328125" style="724" customWidth="1"/>
    <col min="265" max="265" width="29.54296875" style="724" customWidth="1"/>
    <col min="266" max="266" width="33.54296875" style="724" customWidth="1"/>
    <col min="267" max="267" width="26.54296875" style="724" customWidth="1"/>
    <col min="268" max="268" width="31.54296875" style="724" customWidth="1"/>
    <col min="269" max="269" width="34.36328125" style="724" customWidth="1"/>
    <col min="270" max="270" width="45.08984375" style="724" customWidth="1"/>
    <col min="271" max="512" width="9.08984375" style="724"/>
    <col min="513" max="513" width="4.6328125" style="724" customWidth="1"/>
    <col min="514" max="514" width="10.54296875" style="724" customWidth="1"/>
    <col min="515" max="515" width="49.08984375" style="724" customWidth="1"/>
    <col min="516" max="516" width="68.54296875" style="724" customWidth="1"/>
    <col min="517" max="517" width="35.453125" style="724" customWidth="1"/>
    <col min="518" max="518" width="21" style="724" customWidth="1"/>
    <col min="519" max="519" width="28.453125" style="724" customWidth="1"/>
    <col min="520" max="520" width="30.6328125" style="724" customWidth="1"/>
    <col min="521" max="521" width="29.54296875" style="724" customWidth="1"/>
    <col min="522" max="522" width="33.54296875" style="724" customWidth="1"/>
    <col min="523" max="523" width="26.54296875" style="724" customWidth="1"/>
    <col min="524" max="524" width="31.54296875" style="724" customWidth="1"/>
    <col min="525" max="525" width="34.36328125" style="724" customWidth="1"/>
    <col min="526" max="526" width="45.08984375" style="724" customWidth="1"/>
    <col min="527" max="768" width="9.08984375" style="724"/>
    <col min="769" max="769" width="4.6328125" style="724" customWidth="1"/>
    <col min="770" max="770" width="10.54296875" style="724" customWidth="1"/>
    <col min="771" max="771" width="49.08984375" style="724" customWidth="1"/>
    <col min="772" max="772" width="68.54296875" style="724" customWidth="1"/>
    <col min="773" max="773" width="35.453125" style="724" customWidth="1"/>
    <col min="774" max="774" width="21" style="724" customWidth="1"/>
    <col min="775" max="775" width="28.453125" style="724" customWidth="1"/>
    <col min="776" max="776" width="30.6328125" style="724" customWidth="1"/>
    <col min="777" max="777" width="29.54296875" style="724" customWidth="1"/>
    <col min="778" max="778" width="33.54296875" style="724" customWidth="1"/>
    <col min="779" max="779" width="26.54296875" style="724" customWidth="1"/>
    <col min="780" max="780" width="31.54296875" style="724" customWidth="1"/>
    <col min="781" max="781" width="34.36328125" style="724" customWidth="1"/>
    <col min="782" max="782" width="45.08984375" style="724" customWidth="1"/>
    <col min="783" max="1024" width="9.08984375" style="724"/>
    <col min="1025" max="1025" width="4.6328125" style="724" customWidth="1"/>
    <col min="1026" max="1026" width="10.54296875" style="724" customWidth="1"/>
    <col min="1027" max="1027" width="49.08984375" style="724" customWidth="1"/>
    <col min="1028" max="1028" width="68.54296875" style="724" customWidth="1"/>
    <col min="1029" max="1029" width="35.453125" style="724" customWidth="1"/>
    <col min="1030" max="1030" width="21" style="724" customWidth="1"/>
    <col min="1031" max="1031" width="28.453125" style="724" customWidth="1"/>
    <col min="1032" max="1032" width="30.6328125" style="724" customWidth="1"/>
    <col min="1033" max="1033" width="29.54296875" style="724" customWidth="1"/>
    <col min="1034" max="1034" width="33.54296875" style="724" customWidth="1"/>
    <col min="1035" max="1035" width="26.54296875" style="724" customWidth="1"/>
    <col min="1036" max="1036" width="31.54296875" style="724" customWidth="1"/>
    <col min="1037" max="1037" width="34.36328125" style="724" customWidth="1"/>
    <col min="1038" max="1038" width="45.08984375" style="724" customWidth="1"/>
    <col min="1039" max="1280" width="9.08984375" style="724"/>
    <col min="1281" max="1281" width="4.6328125" style="724" customWidth="1"/>
    <col min="1282" max="1282" width="10.54296875" style="724" customWidth="1"/>
    <col min="1283" max="1283" width="49.08984375" style="724" customWidth="1"/>
    <col min="1284" max="1284" width="68.54296875" style="724" customWidth="1"/>
    <col min="1285" max="1285" width="35.453125" style="724" customWidth="1"/>
    <col min="1286" max="1286" width="21" style="724" customWidth="1"/>
    <col min="1287" max="1287" width="28.453125" style="724" customWidth="1"/>
    <col min="1288" max="1288" width="30.6328125" style="724" customWidth="1"/>
    <col min="1289" max="1289" width="29.54296875" style="724" customWidth="1"/>
    <col min="1290" max="1290" width="33.54296875" style="724" customWidth="1"/>
    <col min="1291" max="1291" width="26.54296875" style="724" customWidth="1"/>
    <col min="1292" max="1292" width="31.54296875" style="724" customWidth="1"/>
    <col min="1293" max="1293" width="34.36328125" style="724" customWidth="1"/>
    <col min="1294" max="1294" width="45.08984375" style="724" customWidth="1"/>
    <col min="1295" max="1536" width="9.08984375" style="724"/>
    <col min="1537" max="1537" width="4.6328125" style="724" customWidth="1"/>
    <col min="1538" max="1538" width="10.54296875" style="724" customWidth="1"/>
    <col min="1539" max="1539" width="49.08984375" style="724" customWidth="1"/>
    <col min="1540" max="1540" width="68.54296875" style="724" customWidth="1"/>
    <col min="1541" max="1541" width="35.453125" style="724" customWidth="1"/>
    <col min="1542" max="1542" width="21" style="724" customWidth="1"/>
    <col min="1543" max="1543" width="28.453125" style="724" customWidth="1"/>
    <col min="1544" max="1544" width="30.6328125" style="724" customWidth="1"/>
    <col min="1545" max="1545" width="29.54296875" style="724" customWidth="1"/>
    <col min="1546" max="1546" width="33.54296875" style="724" customWidth="1"/>
    <col min="1547" max="1547" width="26.54296875" style="724" customWidth="1"/>
    <col min="1548" max="1548" width="31.54296875" style="724" customWidth="1"/>
    <col min="1549" max="1549" width="34.36328125" style="724" customWidth="1"/>
    <col min="1550" max="1550" width="45.08984375" style="724" customWidth="1"/>
    <col min="1551" max="1792" width="9.08984375" style="724"/>
    <col min="1793" max="1793" width="4.6328125" style="724" customWidth="1"/>
    <col min="1794" max="1794" width="10.54296875" style="724" customWidth="1"/>
    <col min="1795" max="1795" width="49.08984375" style="724" customWidth="1"/>
    <col min="1796" max="1796" width="68.54296875" style="724" customWidth="1"/>
    <col min="1797" max="1797" width="35.453125" style="724" customWidth="1"/>
    <col min="1798" max="1798" width="21" style="724" customWidth="1"/>
    <col min="1799" max="1799" width="28.453125" style="724" customWidth="1"/>
    <col min="1800" max="1800" width="30.6328125" style="724" customWidth="1"/>
    <col min="1801" max="1801" width="29.54296875" style="724" customWidth="1"/>
    <col min="1802" max="1802" width="33.54296875" style="724" customWidth="1"/>
    <col min="1803" max="1803" width="26.54296875" style="724" customWidth="1"/>
    <col min="1804" max="1804" width="31.54296875" style="724" customWidth="1"/>
    <col min="1805" max="1805" width="34.36328125" style="724" customWidth="1"/>
    <col min="1806" max="1806" width="45.08984375" style="724" customWidth="1"/>
    <col min="1807" max="2048" width="9.08984375" style="724"/>
    <col min="2049" max="2049" width="4.6328125" style="724" customWidth="1"/>
    <col min="2050" max="2050" width="10.54296875" style="724" customWidth="1"/>
    <col min="2051" max="2051" width="49.08984375" style="724" customWidth="1"/>
    <col min="2052" max="2052" width="68.54296875" style="724" customWidth="1"/>
    <col min="2053" max="2053" width="35.453125" style="724" customWidth="1"/>
    <col min="2054" max="2054" width="21" style="724" customWidth="1"/>
    <col min="2055" max="2055" width="28.453125" style="724" customWidth="1"/>
    <col min="2056" max="2056" width="30.6328125" style="724" customWidth="1"/>
    <col min="2057" max="2057" width="29.54296875" style="724" customWidth="1"/>
    <col min="2058" max="2058" width="33.54296875" style="724" customWidth="1"/>
    <col min="2059" max="2059" width="26.54296875" style="724" customWidth="1"/>
    <col min="2060" max="2060" width="31.54296875" style="724" customWidth="1"/>
    <col min="2061" max="2061" width="34.36328125" style="724" customWidth="1"/>
    <col min="2062" max="2062" width="45.08984375" style="724" customWidth="1"/>
    <col min="2063" max="2304" width="9.08984375" style="724"/>
    <col min="2305" max="2305" width="4.6328125" style="724" customWidth="1"/>
    <col min="2306" max="2306" width="10.54296875" style="724" customWidth="1"/>
    <col min="2307" max="2307" width="49.08984375" style="724" customWidth="1"/>
    <col min="2308" max="2308" width="68.54296875" style="724" customWidth="1"/>
    <col min="2309" max="2309" width="35.453125" style="724" customWidth="1"/>
    <col min="2310" max="2310" width="21" style="724" customWidth="1"/>
    <col min="2311" max="2311" width="28.453125" style="724" customWidth="1"/>
    <col min="2312" max="2312" width="30.6328125" style="724" customWidth="1"/>
    <col min="2313" max="2313" width="29.54296875" style="724" customWidth="1"/>
    <col min="2314" max="2314" width="33.54296875" style="724" customWidth="1"/>
    <col min="2315" max="2315" width="26.54296875" style="724" customWidth="1"/>
    <col min="2316" max="2316" width="31.54296875" style="724" customWidth="1"/>
    <col min="2317" max="2317" width="34.36328125" style="724" customWidth="1"/>
    <col min="2318" max="2318" width="45.08984375" style="724" customWidth="1"/>
    <col min="2319" max="2560" width="9.08984375" style="724"/>
    <col min="2561" max="2561" width="4.6328125" style="724" customWidth="1"/>
    <col min="2562" max="2562" width="10.54296875" style="724" customWidth="1"/>
    <col min="2563" max="2563" width="49.08984375" style="724" customWidth="1"/>
    <col min="2564" max="2564" width="68.54296875" style="724" customWidth="1"/>
    <col min="2565" max="2565" width="35.453125" style="724" customWidth="1"/>
    <col min="2566" max="2566" width="21" style="724" customWidth="1"/>
    <col min="2567" max="2567" width="28.453125" style="724" customWidth="1"/>
    <col min="2568" max="2568" width="30.6328125" style="724" customWidth="1"/>
    <col min="2569" max="2569" width="29.54296875" style="724" customWidth="1"/>
    <col min="2570" max="2570" width="33.54296875" style="724" customWidth="1"/>
    <col min="2571" max="2571" width="26.54296875" style="724" customWidth="1"/>
    <col min="2572" max="2572" width="31.54296875" style="724" customWidth="1"/>
    <col min="2573" max="2573" width="34.36328125" style="724" customWidth="1"/>
    <col min="2574" max="2574" width="45.08984375" style="724" customWidth="1"/>
    <col min="2575" max="2816" width="9.08984375" style="724"/>
    <col min="2817" max="2817" width="4.6328125" style="724" customWidth="1"/>
    <col min="2818" max="2818" width="10.54296875" style="724" customWidth="1"/>
    <col min="2819" max="2819" width="49.08984375" style="724" customWidth="1"/>
    <col min="2820" max="2820" width="68.54296875" style="724" customWidth="1"/>
    <col min="2821" max="2821" width="35.453125" style="724" customWidth="1"/>
    <col min="2822" max="2822" width="21" style="724" customWidth="1"/>
    <col min="2823" max="2823" width="28.453125" style="724" customWidth="1"/>
    <col min="2824" max="2824" width="30.6328125" style="724" customWidth="1"/>
    <col min="2825" max="2825" width="29.54296875" style="724" customWidth="1"/>
    <col min="2826" max="2826" width="33.54296875" style="724" customWidth="1"/>
    <col min="2827" max="2827" width="26.54296875" style="724" customWidth="1"/>
    <col min="2828" max="2828" width="31.54296875" style="724" customWidth="1"/>
    <col min="2829" max="2829" width="34.36328125" style="724" customWidth="1"/>
    <col min="2830" max="2830" width="45.08984375" style="724" customWidth="1"/>
    <col min="2831" max="3072" width="9.08984375" style="724"/>
    <col min="3073" max="3073" width="4.6328125" style="724" customWidth="1"/>
    <col min="3074" max="3074" width="10.54296875" style="724" customWidth="1"/>
    <col min="3075" max="3075" width="49.08984375" style="724" customWidth="1"/>
    <col min="3076" max="3076" width="68.54296875" style="724" customWidth="1"/>
    <col min="3077" max="3077" width="35.453125" style="724" customWidth="1"/>
    <col min="3078" max="3078" width="21" style="724" customWidth="1"/>
    <col min="3079" max="3079" width="28.453125" style="724" customWidth="1"/>
    <col min="3080" max="3080" width="30.6328125" style="724" customWidth="1"/>
    <col min="3081" max="3081" width="29.54296875" style="724" customWidth="1"/>
    <col min="3082" max="3082" width="33.54296875" style="724" customWidth="1"/>
    <col min="3083" max="3083" width="26.54296875" style="724" customWidth="1"/>
    <col min="3084" max="3084" width="31.54296875" style="724" customWidth="1"/>
    <col min="3085" max="3085" width="34.36328125" style="724" customWidth="1"/>
    <col min="3086" max="3086" width="45.08984375" style="724" customWidth="1"/>
    <col min="3087" max="3328" width="9.08984375" style="724"/>
    <col min="3329" max="3329" width="4.6328125" style="724" customWidth="1"/>
    <col min="3330" max="3330" width="10.54296875" style="724" customWidth="1"/>
    <col min="3331" max="3331" width="49.08984375" style="724" customWidth="1"/>
    <col min="3332" max="3332" width="68.54296875" style="724" customWidth="1"/>
    <col min="3333" max="3333" width="35.453125" style="724" customWidth="1"/>
    <col min="3334" max="3334" width="21" style="724" customWidth="1"/>
    <col min="3335" max="3335" width="28.453125" style="724" customWidth="1"/>
    <col min="3336" max="3336" width="30.6328125" style="724" customWidth="1"/>
    <col min="3337" max="3337" width="29.54296875" style="724" customWidth="1"/>
    <col min="3338" max="3338" width="33.54296875" style="724" customWidth="1"/>
    <col min="3339" max="3339" width="26.54296875" style="724" customWidth="1"/>
    <col min="3340" max="3340" width="31.54296875" style="724" customWidth="1"/>
    <col min="3341" max="3341" width="34.36328125" style="724" customWidth="1"/>
    <col min="3342" max="3342" width="45.08984375" style="724" customWidth="1"/>
    <col min="3343" max="3584" width="9.08984375" style="724"/>
    <col min="3585" max="3585" width="4.6328125" style="724" customWidth="1"/>
    <col min="3586" max="3586" width="10.54296875" style="724" customWidth="1"/>
    <col min="3587" max="3587" width="49.08984375" style="724" customWidth="1"/>
    <col min="3588" max="3588" width="68.54296875" style="724" customWidth="1"/>
    <col min="3589" max="3589" width="35.453125" style="724" customWidth="1"/>
    <col min="3590" max="3590" width="21" style="724" customWidth="1"/>
    <col min="3591" max="3591" width="28.453125" style="724" customWidth="1"/>
    <col min="3592" max="3592" width="30.6328125" style="724" customWidth="1"/>
    <col min="3593" max="3593" width="29.54296875" style="724" customWidth="1"/>
    <col min="3594" max="3594" width="33.54296875" style="724" customWidth="1"/>
    <col min="3595" max="3595" width="26.54296875" style="724" customWidth="1"/>
    <col min="3596" max="3596" width="31.54296875" style="724" customWidth="1"/>
    <col min="3597" max="3597" width="34.36328125" style="724" customWidth="1"/>
    <col min="3598" max="3598" width="45.08984375" style="724" customWidth="1"/>
    <col min="3599" max="3840" width="9.08984375" style="724"/>
    <col min="3841" max="3841" width="4.6328125" style="724" customWidth="1"/>
    <col min="3842" max="3842" width="10.54296875" style="724" customWidth="1"/>
    <col min="3843" max="3843" width="49.08984375" style="724" customWidth="1"/>
    <col min="3844" max="3844" width="68.54296875" style="724" customWidth="1"/>
    <col min="3845" max="3845" width="35.453125" style="724" customWidth="1"/>
    <col min="3846" max="3846" width="21" style="724" customWidth="1"/>
    <col min="3847" max="3847" width="28.453125" style="724" customWidth="1"/>
    <col min="3848" max="3848" width="30.6328125" style="724" customWidth="1"/>
    <col min="3849" max="3849" width="29.54296875" style="724" customWidth="1"/>
    <col min="3850" max="3850" width="33.54296875" style="724" customWidth="1"/>
    <col min="3851" max="3851" width="26.54296875" style="724" customWidth="1"/>
    <col min="3852" max="3852" width="31.54296875" style="724" customWidth="1"/>
    <col min="3853" max="3853" width="34.36328125" style="724" customWidth="1"/>
    <col min="3854" max="3854" width="45.08984375" style="724" customWidth="1"/>
    <col min="3855" max="4096" width="9.08984375" style="724"/>
    <col min="4097" max="4097" width="4.6328125" style="724" customWidth="1"/>
    <col min="4098" max="4098" width="10.54296875" style="724" customWidth="1"/>
    <col min="4099" max="4099" width="49.08984375" style="724" customWidth="1"/>
    <col min="4100" max="4100" width="68.54296875" style="724" customWidth="1"/>
    <col min="4101" max="4101" width="35.453125" style="724" customWidth="1"/>
    <col min="4102" max="4102" width="21" style="724" customWidth="1"/>
    <col min="4103" max="4103" width="28.453125" style="724" customWidth="1"/>
    <col min="4104" max="4104" width="30.6328125" style="724" customWidth="1"/>
    <col min="4105" max="4105" width="29.54296875" style="724" customWidth="1"/>
    <col min="4106" max="4106" width="33.54296875" style="724" customWidth="1"/>
    <col min="4107" max="4107" width="26.54296875" style="724" customWidth="1"/>
    <col min="4108" max="4108" width="31.54296875" style="724" customWidth="1"/>
    <col min="4109" max="4109" width="34.36328125" style="724" customWidth="1"/>
    <col min="4110" max="4110" width="45.08984375" style="724" customWidth="1"/>
    <col min="4111" max="4352" width="9.08984375" style="724"/>
    <col min="4353" max="4353" width="4.6328125" style="724" customWidth="1"/>
    <col min="4354" max="4354" width="10.54296875" style="724" customWidth="1"/>
    <col min="4355" max="4355" width="49.08984375" style="724" customWidth="1"/>
    <col min="4356" max="4356" width="68.54296875" style="724" customWidth="1"/>
    <col min="4357" max="4357" width="35.453125" style="724" customWidth="1"/>
    <col min="4358" max="4358" width="21" style="724" customWidth="1"/>
    <col min="4359" max="4359" width="28.453125" style="724" customWidth="1"/>
    <col min="4360" max="4360" width="30.6328125" style="724" customWidth="1"/>
    <col min="4361" max="4361" width="29.54296875" style="724" customWidth="1"/>
    <col min="4362" max="4362" width="33.54296875" style="724" customWidth="1"/>
    <col min="4363" max="4363" width="26.54296875" style="724" customWidth="1"/>
    <col min="4364" max="4364" width="31.54296875" style="724" customWidth="1"/>
    <col min="4365" max="4365" width="34.36328125" style="724" customWidth="1"/>
    <col min="4366" max="4366" width="45.08984375" style="724" customWidth="1"/>
    <col min="4367" max="4608" width="9.08984375" style="724"/>
    <col min="4609" max="4609" width="4.6328125" style="724" customWidth="1"/>
    <col min="4610" max="4610" width="10.54296875" style="724" customWidth="1"/>
    <col min="4611" max="4611" width="49.08984375" style="724" customWidth="1"/>
    <col min="4612" max="4612" width="68.54296875" style="724" customWidth="1"/>
    <col min="4613" max="4613" width="35.453125" style="724" customWidth="1"/>
    <col min="4614" max="4614" width="21" style="724" customWidth="1"/>
    <col min="4615" max="4615" width="28.453125" style="724" customWidth="1"/>
    <col min="4616" max="4616" width="30.6328125" style="724" customWidth="1"/>
    <col min="4617" max="4617" width="29.54296875" style="724" customWidth="1"/>
    <col min="4618" max="4618" width="33.54296875" style="724" customWidth="1"/>
    <col min="4619" max="4619" width="26.54296875" style="724" customWidth="1"/>
    <col min="4620" max="4620" width="31.54296875" style="724" customWidth="1"/>
    <col min="4621" max="4621" width="34.36328125" style="724" customWidth="1"/>
    <col min="4622" max="4622" width="45.08984375" style="724" customWidth="1"/>
    <col min="4623" max="4864" width="9.08984375" style="724"/>
    <col min="4865" max="4865" width="4.6328125" style="724" customWidth="1"/>
    <col min="4866" max="4866" width="10.54296875" style="724" customWidth="1"/>
    <col min="4867" max="4867" width="49.08984375" style="724" customWidth="1"/>
    <col min="4868" max="4868" width="68.54296875" style="724" customWidth="1"/>
    <col min="4869" max="4869" width="35.453125" style="724" customWidth="1"/>
    <col min="4870" max="4870" width="21" style="724" customWidth="1"/>
    <col min="4871" max="4871" width="28.453125" style="724" customWidth="1"/>
    <col min="4872" max="4872" width="30.6328125" style="724" customWidth="1"/>
    <col min="4873" max="4873" width="29.54296875" style="724" customWidth="1"/>
    <col min="4874" max="4874" width="33.54296875" style="724" customWidth="1"/>
    <col min="4875" max="4875" width="26.54296875" style="724" customWidth="1"/>
    <col min="4876" max="4876" width="31.54296875" style="724" customWidth="1"/>
    <col min="4877" max="4877" width="34.36328125" style="724" customWidth="1"/>
    <col min="4878" max="4878" width="45.08984375" style="724" customWidth="1"/>
    <col min="4879" max="5120" width="9.08984375" style="724"/>
    <col min="5121" max="5121" width="4.6328125" style="724" customWidth="1"/>
    <col min="5122" max="5122" width="10.54296875" style="724" customWidth="1"/>
    <col min="5123" max="5123" width="49.08984375" style="724" customWidth="1"/>
    <col min="5124" max="5124" width="68.54296875" style="724" customWidth="1"/>
    <col min="5125" max="5125" width="35.453125" style="724" customWidth="1"/>
    <col min="5126" max="5126" width="21" style="724" customWidth="1"/>
    <col min="5127" max="5127" width="28.453125" style="724" customWidth="1"/>
    <col min="5128" max="5128" width="30.6328125" style="724" customWidth="1"/>
    <col min="5129" max="5129" width="29.54296875" style="724" customWidth="1"/>
    <col min="5130" max="5130" width="33.54296875" style="724" customWidth="1"/>
    <col min="5131" max="5131" width="26.54296875" style="724" customWidth="1"/>
    <col min="5132" max="5132" width="31.54296875" style="724" customWidth="1"/>
    <col min="5133" max="5133" width="34.36328125" style="724" customWidth="1"/>
    <col min="5134" max="5134" width="45.08984375" style="724" customWidth="1"/>
    <col min="5135" max="5376" width="9.08984375" style="724"/>
    <col min="5377" max="5377" width="4.6328125" style="724" customWidth="1"/>
    <col min="5378" max="5378" width="10.54296875" style="724" customWidth="1"/>
    <col min="5379" max="5379" width="49.08984375" style="724" customWidth="1"/>
    <col min="5380" max="5380" width="68.54296875" style="724" customWidth="1"/>
    <col min="5381" max="5381" width="35.453125" style="724" customWidth="1"/>
    <col min="5382" max="5382" width="21" style="724" customWidth="1"/>
    <col min="5383" max="5383" width="28.453125" style="724" customWidth="1"/>
    <col min="5384" max="5384" width="30.6328125" style="724" customWidth="1"/>
    <col min="5385" max="5385" width="29.54296875" style="724" customWidth="1"/>
    <col min="5386" max="5386" width="33.54296875" style="724" customWidth="1"/>
    <col min="5387" max="5387" width="26.54296875" style="724" customWidth="1"/>
    <col min="5388" max="5388" width="31.54296875" style="724" customWidth="1"/>
    <col min="5389" max="5389" width="34.36328125" style="724" customWidth="1"/>
    <col min="5390" max="5390" width="45.08984375" style="724" customWidth="1"/>
    <col min="5391" max="5632" width="9.08984375" style="724"/>
    <col min="5633" max="5633" width="4.6328125" style="724" customWidth="1"/>
    <col min="5634" max="5634" width="10.54296875" style="724" customWidth="1"/>
    <col min="5635" max="5635" width="49.08984375" style="724" customWidth="1"/>
    <col min="5636" max="5636" width="68.54296875" style="724" customWidth="1"/>
    <col min="5637" max="5637" width="35.453125" style="724" customWidth="1"/>
    <col min="5638" max="5638" width="21" style="724" customWidth="1"/>
    <col min="5639" max="5639" width="28.453125" style="724" customWidth="1"/>
    <col min="5640" max="5640" width="30.6328125" style="724" customWidth="1"/>
    <col min="5641" max="5641" width="29.54296875" style="724" customWidth="1"/>
    <col min="5642" max="5642" width="33.54296875" style="724" customWidth="1"/>
    <col min="5643" max="5643" width="26.54296875" style="724" customWidth="1"/>
    <col min="5644" max="5644" width="31.54296875" style="724" customWidth="1"/>
    <col min="5645" max="5645" width="34.36328125" style="724" customWidth="1"/>
    <col min="5646" max="5646" width="45.08984375" style="724" customWidth="1"/>
    <col min="5647" max="5888" width="9.08984375" style="724"/>
    <col min="5889" max="5889" width="4.6328125" style="724" customWidth="1"/>
    <col min="5890" max="5890" width="10.54296875" style="724" customWidth="1"/>
    <col min="5891" max="5891" width="49.08984375" style="724" customWidth="1"/>
    <col min="5892" max="5892" width="68.54296875" style="724" customWidth="1"/>
    <col min="5893" max="5893" width="35.453125" style="724" customWidth="1"/>
    <col min="5894" max="5894" width="21" style="724" customWidth="1"/>
    <col min="5895" max="5895" width="28.453125" style="724" customWidth="1"/>
    <col min="5896" max="5896" width="30.6328125" style="724" customWidth="1"/>
    <col min="5897" max="5897" width="29.54296875" style="724" customWidth="1"/>
    <col min="5898" max="5898" width="33.54296875" style="724" customWidth="1"/>
    <col min="5899" max="5899" width="26.54296875" style="724" customWidth="1"/>
    <col min="5900" max="5900" width="31.54296875" style="724" customWidth="1"/>
    <col min="5901" max="5901" width="34.36328125" style="724" customWidth="1"/>
    <col min="5902" max="5902" width="45.08984375" style="724" customWidth="1"/>
    <col min="5903" max="6144" width="9.08984375" style="724"/>
    <col min="6145" max="6145" width="4.6328125" style="724" customWidth="1"/>
    <col min="6146" max="6146" width="10.54296875" style="724" customWidth="1"/>
    <col min="6147" max="6147" width="49.08984375" style="724" customWidth="1"/>
    <col min="6148" max="6148" width="68.54296875" style="724" customWidth="1"/>
    <col min="6149" max="6149" width="35.453125" style="724" customWidth="1"/>
    <col min="6150" max="6150" width="21" style="724" customWidth="1"/>
    <col min="6151" max="6151" width="28.453125" style="724" customWidth="1"/>
    <col min="6152" max="6152" width="30.6328125" style="724" customWidth="1"/>
    <col min="6153" max="6153" width="29.54296875" style="724" customWidth="1"/>
    <col min="6154" max="6154" width="33.54296875" style="724" customWidth="1"/>
    <col min="6155" max="6155" width="26.54296875" style="724" customWidth="1"/>
    <col min="6156" max="6156" width="31.54296875" style="724" customWidth="1"/>
    <col min="6157" max="6157" width="34.36328125" style="724" customWidth="1"/>
    <col min="6158" max="6158" width="45.08984375" style="724" customWidth="1"/>
    <col min="6159" max="6400" width="9.08984375" style="724"/>
    <col min="6401" max="6401" width="4.6328125" style="724" customWidth="1"/>
    <col min="6402" max="6402" width="10.54296875" style="724" customWidth="1"/>
    <col min="6403" max="6403" width="49.08984375" style="724" customWidth="1"/>
    <col min="6404" max="6404" width="68.54296875" style="724" customWidth="1"/>
    <col min="6405" max="6405" width="35.453125" style="724" customWidth="1"/>
    <col min="6406" max="6406" width="21" style="724" customWidth="1"/>
    <col min="6407" max="6407" width="28.453125" style="724" customWidth="1"/>
    <col min="6408" max="6408" width="30.6328125" style="724" customWidth="1"/>
    <col min="6409" max="6409" width="29.54296875" style="724" customWidth="1"/>
    <col min="6410" max="6410" width="33.54296875" style="724" customWidth="1"/>
    <col min="6411" max="6411" width="26.54296875" style="724" customWidth="1"/>
    <col min="6412" max="6412" width="31.54296875" style="724" customWidth="1"/>
    <col min="6413" max="6413" width="34.36328125" style="724" customWidth="1"/>
    <col min="6414" max="6414" width="45.08984375" style="724" customWidth="1"/>
    <col min="6415" max="6656" width="9.08984375" style="724"/>
    <col min="6657" max="6657" width="4.6328125" style="724" customWidth="1"/>
    <col min="6658" max="6658" width="10.54296875" style="724" customWidth="1"/>
    <col min="6659" max="6659" width="49.08984375" style="724" customWidth="1"/>
    <col min="6660" max="6660" width="68.54296875" style="724" customWidth="1"/>
    <col min="6661" max="6661" width="35.453125" style="724" customWidth="1"/>
    <col min="6662" max="6662" width="21" style="724" customWidth="1"/>
    <col min="6663" max="6663" width="28.453125" style="724" customWidth="1"/>
    <col min="6664" max="6664" width="30.6328125" style="724" customWidth="1"/>
    <col min="6665" max="6665" width="29.54296875" style="724" customWidth="1"/>
    <col min="6666" max="6666" width="33.54296875" style="724" customWidth="1"/>
    <col min="6667" max="6667" width="26.54296875" style="724" customWidth="1"/>
    <col min="6668" max="6668" width="31.54296875" style="724" customWidth="1"/>
    <col min="6669" max="6669" width="34.36328125" style="724" customWidth="1"/>
    <col min="6670" max="6670" width="45.08984375" style="724" customWidth="1"/>
    <col min="6671" max="6912" width="9.08984375" style="724"/>
    <col min="6913" max="6913" width="4.6328125" style="724" customWidth="1"/>
    <col min="6914" max="6914" width="10.54296875" style="724" customWidth="1"/>
    <col min="6915" max="6915" width="49.08984375" style="724" customWidth="1"/>
    <col min="6916" max="6916" width="68.54296875" style="724" customWidth="1"/>
    <col min="6917" max="6917" width="35.453125" style="724" customWidth="1"/>
    <col min="6918" max="6918" width="21" style="724" customWidth="1"/>
    <col min="6919" max="6919" width="28.453125" style="724" customWidth="1"/>
    <col min="6920" max="6920" width="30.6328125" style="724" customWidth="1"/>
    <col min="6921" max="6921" width="29.54296875" style="724" customWidth="1"/>
    <col min="6922" max="6922" width="33.54296875" style="724" customWidth="1"/>
    <col min="6923" max="6923" width="26.54296875" style="724" customWidth="1"/>
    <col min="6924" max="6924" width="31.54296875" style="724" customWidth="1"/>
    <col min="6925" max="6925" width="34.36328125" style="724" customWidth="1"/>
    <col min="6926" max="6926" width="45.08984375" style="724" customWidth="1"/>
    <col min="6927" max="7168" width="9.08984375" style="724"/>
    <col min="7169" max="7169" width="4.6328125" style="724" customWidth="1"/>
    <col min="7170" max="7170" width="10.54296875" style="724" customWidth="1"/>
    <col min="7171" max="7171" width="49.08984375" style="724" customWidth="1"/>
    <col min="7172" max="7172" width="68.54296875" style="724" customWidth="1"/>
    <col min="7173" max="7173" width="35.453125" style="724" customWidth="1"/>
    <col min="7174" max="7174" width="21" style="724" customWidth="1"/>
    <col min="7175" max="7175" width="28.453125" style="724" customWidth="1"/>
    <col min="7176" max="7176" width="30.6328125" style="724" customWidth="1"/>
    <col min="7177" max="7177" width="29.54296875" style="724" customWidth="1"/>
    <col min="7178" max="7178" width="33.54296875" style="724" customWidth="1"/>
    <col min="7179" max="7179" width="26.54296875" style="724" customWidth="1"/>
    <col min="7180" max="7180" width="31.54296875" style="724" customWidth="1"/>
    <col min="7181" max="7181" width="34.36328125" style="724" customWidth="1"/>
    <col min="7182" max="7182" width="45.08984375" style="724" customWidth="1"/>
    <col min="7183" max="7424" width="9.08984375" style="724"/>
    <col min="7425" max="7425" width="4.6328125" style="724" customWidth="1"/>
    <col min="7426" max="7426" width="10.54296875" style="724" customWidth="1"/>
    <col min="7427" max="7427" width="49.08984375" style="724" customWidth="1"/>
    <col min="7428" max="7428" width="68.54296875" style="724" customWidth="1"/>
    <col min="7429" max="7429" width="35.453125" style="724" customWidth="1"/>
    <col min="7430" max="7430" width="21" style="724" customWidth="1"/>
    <col min="7431" max="7431" width="28.453125" style="724" customWidth="1"/>
    <col min="7432" max="7432" width="30.6328125" style="724" customWidth="1"/>
    <col min="7433" max="7433" width="29.54296875" style="724" customWidth="1"/>
    <col min="7434" max="7434" width="33.54296875" style="724" customWidth="1"/>
    <col min="7435" max="7435" width="26.54296875" style="724" customWidth="1"/>
    <col min="7436" max="7436" width="31.54296875" style="724" customWidth="1"/>
    <col min="7437" max="7437" width="34.36328125" style="724" customWidth="1"/>
    <col min="7438" max="7438" width="45.08984375" style="724" customWidth="1"/>
    <col min="7439" max="7680" width="9.08984375" style="724"/>
    <col min="7681" max="7681" width="4.6328125" style="724" customWidth="1"/>
    <col min="7682" max="7682" width="10.54296875" style="724" customWidth="1"/>
    <col min="7683" max="7683" width="49.08984375" style="724" customWidth="1"/>
    <col min="7684" max="7684" width="68.54296875" style="724" customWidth="1"/>
    <col min="7685" max="7685" width="35.453125" style="724" customWidth="1"/>
    <col min="7686" max="7686" width="21" style="724" customWidth="1"/>
    <col min="7687" max="7687" width="28.453125" style="724" customWidth="1"/>
    <col min="7688" max="7688" width="30.6328125" style="724" customWidth="1"/>
    <col min="7689" max="7689" width="29.54296875" style="724" customWidth="1"/>
    <col min="7690" max="7690" width="33.54296875" style="724" customWidth="1"/>
    <col min="7691" max="7691" width="26.54296875" style="724" customWidth="1"/>
    <col min="7692" max="7692" width="31.54296875" style="724" customWidth="1"/>
    <col min="7693" max="7693" width="34.36328125" style="724" customWidth="1"/>
    <col min="7694" max="7694" width="45.08984375" style="724" customWidth="1"/>
    <col min="7695" max="7936" width="9.08984375" style="724"/>
    <col min="7937" max="7937" width="4.6328125" style="724" customWidth="1"/>
    <col min="7938" max="7938" width="10.54296875" style="724" customWidth="1"/>
    <col min="7939" max="7939" width="49.08984375" style="724" customWidth="1"/>
    <col min="7940" max="7940" width="68.54296875" style="724" customWidth="1"/>
    <col min="7941" max="7941" width="35.453125" style="724" customWidth="1"/>
    <col min="7942" max="7942" width="21" style="724" customWidth="1"/>
    <col min="7943" max="7943" width="28.453125" style="724" customWidth="1"/>
    <col min="7944" max="7944" width="30.6328125" style="724" customWidth="1"/>
    <col min="7945" max="7945" width="29.54296875" style="724" customWidth="1"/>
    <col min="7946" max="7946" width="33.54296875" style="724" customWidth="1"/>
    <col min="7947" max="7947" width="26.54296875" style="724" customWidth="1"/>
    <col min="7948" max="7948" width="31.54296875" style="724" customWidth="1"/>
    <col min="7949" max="7949" width="34.36328125" style="724" customWidth="1"/>
    <col min="7950" max="7950" width="45.08984375" style="724" customWidth="1"/>
    <col min="7951" max="8192" width="9.08984375" style="724"/>
    <col min="8193" max="8193" width="4.6328125" style="724" customWidth="1"/>
    <col min="8194" max="8194" width="10.54296875" style="724" customWidth="1"/>
    <col min="8195" max="8195" width="49.08984375" style="724" customWidth="1"/>
    <col min="8196" max="8196" width="68.54296875" style="724" customWidth="1"/>
    <col min="8197" max="8197" width="35.453125" style="724" customWidth="1"/>
    <col min="8198" max="8198" width="21" style="724" customWidth="1"/>
    <col min="8199" max="8199" width="28.453125" style="724" customWidth="1"/>
    <col min="8200" max="8200" width="30.6328125" style="724" customWidth="1"/>
    <col min="8201" max="8201" width="29.54296875" style="724" customWidth="1"/>
    <col min="8202" max="8202" width="33.54296875" style="724" customWidth="1"/>
    <col min="8203" max="8203" width="26.54296875" style="724" customWidth="1"/>
    <col min="8204" max="8204" width="31.54296875" style="724" customWidth="1"/>
    <col min="8205" max="8205" width="34.36328125" style="724" customWidth="1"/>
    <col min="8206" max="8206" width="45.08984375" style="724" customWidth="1"/>
    <col min="8207" max="8448" width="9.08984375" style="724"/>
    <col min="8449" max="8449" width="4.6328125" style="724" customWidth="1"/>
    <col min="8450" max="8450" width="10.54296875" style="724" customWidth="1"/>
    <col min="8451" max="8451" width="49.08984375" style="724" customWidth="1"/>
    <col min="8452" max="8452" width="68.54296875" style="724" customWidth="1"/>
    <col min="8453" max="8453" width="35.453125" style="724" customWidth="1"/>
    <col min="8454" max="8454" width="21" style="724" customWidth="1"/>
    <col min="8455" max="8455" width="28.453125" style="724" customWidth="1"/>
    <col min="8456" max="8456" width="30.6328125" style="724" customWidth="1"/>
    <col min="8457" max="8457" width="29.54296875" style="724" customWidth="1"/>
    <col min="8458" max="8458" width="33.54296875" style="724" customWidth="1"/>
    <col min="8459" max="8459" width="26.54296875" style="724" customWidth="1"/>
    <col min="8460" max="8460" width="31.54296875" style="724" customWidth="1"/>
    <col min="8461" max="8461" width="34.36328125" style="724" customWidth="1"/>
    <col min="8462" max="8462" width="45.08984375" style="724" customWidth="1"/>
    <col min="8463" max="8704" width="9.08984375" style="724"/>
    <col min="8705" max="8705" width="4.6328125" style="724" customWidth="1"/>
    <col min="8706" max="8706" width="10.54296875" style="724" customWidth="1"/>
    <col min="8707" max="8707" width="49.08984375" style="724" customWidth="1"/>
    <col min="8708" max="8708" width="68.54296875" style="724" customWidth="1"/>
    <col min="8709" max="8709" width="35.453125" style="724" customWidth="1"/>
    <col min="8710" max="8710" width="21" style="724" customWidth="1"/>
    <col min="8711" max="8711" width="28.453125" style="724" customWidth="1"/>
    <col min="8712" max="8712" width="30.6328125" style="724" customWidth="1"/>
    <col min="8713" max="8713" width="29.54296875" style="724" customWidth="1"/>
    <col min="8714" max="8714" width="33.54296875" style="724" customWidth="1"/>
    <col min="8715" max="8715" width="26.54296875" style="724" customWidth="1"/>
    <col min="8716" max="8716" width="31.54296875" style="724" customWidth="1"/>
    <col min="8717" max="8717" width="34.36328125" style="724" customWidth="1"/>
    <col min="8718" max="8718" width="45.08984375" style="724" customWidth="1"/>
    <col min="8719" max="8960" width="9.08984375" style="724"/>
    <col min="8961" max="8961" width="4.6328125" style="724" customWidth="1"/>
    <col min="8962" max="8962" width="10.54296875" style="724" customWidth="1"/>
    <col min="8963" max="8963" width="49.08984375" style="724" customWidth="1"/>
    <col min="8964" max="8964" width="68.54296875" style="724" customWidth="1"/>
    <col min="8965" max="8965" width="35.453125" style="724" customWidth="1"/>
    <col min="8966" max="8966" width="21" style="724" customWidth="1"/>
    <col min="8967" max="8967" width="28.453125" style="724" customWidth="1"/>
    <col min="8968" max="8968" width="30.6328125" style="724" customWidth="1"/>
    <col min="8969" max="8969" width="29.54296875" style="724" customWidth="1"/>
    <col min="8970" max="8970" width="33.54296875" style="724" customWidth="1"/>
    <col min="8971" max="8971" width="26.54296875" style="724" customWidth="1"/>
    <col min="8972" max="8972" width="31.54296875" style="724" customWidth="1"/>
    <col min="8973" max="8973" width="34.36328125" style="724" customWidth="1"/>
    <col min="8974" max="8974" width="45.08984375" style="724" customWidth="1"/>
    <col min="8975" max="9216" width="9.08984375" style="724"/>
    <col min="9217" max="9217" width="4.6328125" style="724" customWidth="1"/>
    <col min="9218" max="9218" width="10.54296875" style="724" customWidth="1"/>
    <col min="9219" max="9219" width="49.08984375" style="724" customWidth="1"/>
    <col min="9220" max="9220" width="68.54296875" style="724" customWidth="1"/>
    <col min="9221" max="9221" width="35.453125" style="724" customWidth="1"/>
    <col min="9222" max="9222" width="21" style="724" customWidth="1"/>
    <col min="9223" max="9223" width="28.453125" style="724" customWidth="1"/>
    <col min="9224" max="9224" width="30.6328125" style="724" customWidth="1"/>
    <col min="9225" max="9225" width="29.54296875" style="724" customWidth="1"/>
    <col min="9226" max="9226" width="33.54296875" style="724" customWidth="1"/>
    <col min="9227" max="9227" width="26.54296875" style="724" customWidth="1"/>
    <col min="9228" max="9228" width="31.54296875" style="724" customWidth="1"/>
    <col min="9229" max="9229" width="34.36328125" style="724" customWidth="1"/>
    <col min="9230" max="9230" width="45.08984375" style="724" customWidth="1"/>
    <col min="9231" max="9472" width="9.08984375" style="724"/>
    <col min="9473" max="9473" width="4.6328125" style="724" customWidth="1"/>
    <col min="9474" max="9474" width="10.54296875" style="724" customWidth="1"/>
    <col min="9475" max="9475" width="49.08984375" style="724" customWidth="1"/>
    <col min="9476" max="9476" width="68.54296875" style="724" customWidth="1"/>
    <col min="9477" max="9477" width="35.453125" style="724" customWidth="1"/>
    <col min="9478" max="9478" width="21" style="724" customWidth="1"/>
    <col min="9479" max="9479" width="28.453125" style="724" customWidth="1"/>
    <col min="9480" max="9480" width="30.6328125" style="724" customWidth="1"/>
    <col min="9481" max="9481" width="29.54296875" style="724" customWidth="1"/>
    <col min="9482" max="9482" width="33.54296875" style="724" customWidth="1"/>
    <col min="9483" max="9483" width="26.54296875" style="724" customWidth="1"/>
    <col min="9484" max="9484" width="31.54296875" style="724" customWidth="1"/>
    <col min="9485" max="9485" width="34.36328125" style="724" customWidth="1"/>
    <col min="9486" max="9486" width="45.08984375" style="724" customWidth="1"/>
    <col min="9487" max="9728" width="9.08984375" style="724"/>
    <col min="9729" max="9729" width="4.6328125" style="724" customWidth="1"/>
    <col min="9730" max="9730" width="10.54296875" style="724" customWidth="1"/>
    <col min="9731" max="9731" width="49.08984375" style="724" customWidth="1"/>
    <col min="9732" max="9732" width="68.54296875" style="724" customWidth="1"/>
    <col min="9733" max="9733" width="35.453125" style="724" customWidth="1"/>
    <col min="9734" max="9734" width="21" style="724" customWidth="1"/>
    <col min="9735" max="9735" width="28.453125" style="724" customWidth="1"/>
    <col min="9736" max="9736" width="30.6328125" style="724" customWidth="1"/>
    <col min="9737" max="9737" width="29.54296875" style="724" customWidth="1"/>
    <col min="9738" max="9738" width="33.54296875" style="724" customWidth="1"/>
    <col min="9739" max="9739" width="26.54296875" style="724" customWidth="1"/>
    <col min="9740" max="9740" width="31.54296875" style="724" customWidth="1"/>
    <col min="9741" max="9741" width="34.36328125" style="724" customWidth="1"/>
    <col min="9742" max="9742" width="45.08984375" style="724" customWidth="1"/>
    <col min="9743" max="9984" width="9.08984375" style="724"/>
    <col min="9985" max="9985" width="4.6328125" style="724" customWidth="1"/>
    <col min="9986" max="9986" width="10.54296875" style="724" customWidth="1"/>
    <col min="9987" max="9987" width="49.08984375" style="724" customWidth="1"/>
    <col min="9988" max="9988" width="68.54296875" style="724" customWidth="1"/>
    <col min="9989" max="9989" width="35.453125" style="724" customWidth="1"/>
    <col min="9990" max="9990" width="21" style="724" customWidth="1"/>
    <col min="9991" max="9991" width="28.453125" style="724" customWidth="1"/>
    <col min="9992" max="9992" width="30.6328125" style="724" customWidth="1"/>
    <col min="9993" max="9993" width="29.54296875" style="724" customWidth="1"/>
    <col min="9994" max="9994" width="33.54296875" style="724" customWidth="1"/>
    <col min="9995" max="9995" width="26.54296875" style="724" customWidth="1"/>
    <col min="9996" max="9996" width="31.54296875" style="724" customWidth="1"/>
    <col min="9997" max="9997" width="34.36328125" style="724" customWidth="1"/>
    <col min="9998" max="9998" width="45.08984375" style="724" customWidth="1"/>
    <col min="9999" max="10240" width="9.08984375" style="724"/>
    <col min="10241" max="10241" width="4.6328125" style="724" customWidth="1"/>
    <col min="10242" max="10242" width="10.54296875" style="724" customWidth="1"/>
    <col min="10243" max="10243" width="49.08984375" style="724" customWidth="1"/>
    <col min="10244" max="10244" width="68.54296875" style="724" customWidth="1"/>
    <col min="10245" max="10245" width="35.453125" style="724" customWidth="1"/>
    <col min="10246" max="10246" width="21" style="724" customWidth="1"/>
    <col min="10247" max="10247" width="28.453125" style="724" customWidth="1"/>
    <col min="10248" max="10248" width="30.6328125" style="724" customWidth="1"/>
    <col min="10249" max="10249" width="29.54296875" style="724" customWidth="1"/>
    <col min="10250" max="10250" width="33.54296875" style="724" customWidth="1"/>
    <col min="10251" max="10251" width="26.54296875" style="724" customWidth="1"/>
    <col min="10252" max="10252" width="31.54296875" style="724" customWidth="1"/>
    <col min="10253" max="10253" width="34.36328125" style="724" customWidth="1"/>
    <col min="10254" max="10254" width="45.08984375" style="724" customWidth="1"/>
    <col min="10255" max="10496" width="9.08984375" style="724"/>
    <col min="10497" max="10497" width="4.6328125" style="724" customWidth="1"/>
    <col min="10498" max="10498" width="10.54296875" style="724" customWidth="1"/>
    <col min="10499" max="10499" width="49.08984375" style="724" customWidth="1"/>
    <col min="10500" max="10500" width="68.54296875" style="724" customWidth="1"/>
    <col min="10501" max="10501" width="35.453125" style="724" customWidth="1"/>
    <col min="10502" max="10502" width="21" style="724" customWidth="1"/>
    <col min="10503" max="10503" width="28.453125" style="724" customWidth="1"/>
    <col min="10504" max="10504" width="30.6328125" style="724" customWidth="1"/>
    <col min="10505" max="10505" width="29.54296875" style="724" customWidth="1"/>
    <col min="10506" max="10506" width="33.54296875" style="724" customWidth="1"/>
    <col min="10507" max="10507" width="26.54296875" style="724" customWidth="1"/>
    <col min="10508" max="10508" width="31.54296875" style="724" customWidth="1"/>
    <col min="10509" max="10509" width="34.36328125" style="724" customWidth="1"/>
    <col min="10510" max="10510" width="45.08984375" style="724" customWidth="1"/>
    <col min="10511" max="10752" width="9.08984375" style="724"/>
    <col min="10753" max="10753" width="4.6328125" style="724" customWidth="1"/>
    <col min="10754" max="10754" width="10.54296875" style="724" customWidth="1"/>
    <col min="10755" max="10755" width="49.08984375" style="724" customWidth="1"/>
    <col min="10756" max="10756" width="68.54296875" style="724" customWidth="1"/>
    <col min="10757" max="10757" width="35.453125" style="724" customWidth="1"/>
    <col min="10758" max="10758" width="21" style="724" customWidth="1"/>
    <col min="10759" max="10759" width="28.453125" style="724" customWidth="1"/>
    <col min="10760" max="10760" width="30.6328125" style="724" customWidth="1"/>
    <col min="10761" max="10761" width="29.54296875" style="724" customWidth="1"/>
    <col min="10762" max="10762" width="33.54296875" style="724" customWidth="1"/>
    <col min="10763" max="10763" width="26.54296875" style="724" customWidth="1"/>
    <col min="10764" max="10764" width="31.54296875" style="724" customWidth="1"/>
    <col min="10765" max="10765" width="34.36328125" style="724" customWidth="1"/>
    <col min="10766" max="10766" width="45.08984375" style="724" customWidth="1"/>
    <col min="10767" max="11008" width="9.08984375" style="724"/>
    <col min="11009" max="11009" width="4.6328125" style="724" customWidth="1"/>
    <col min="11010" max="11010" width="10.54296875" style="724" customWidth="1"/>
    <col min="11011" max="11011" width="49.08984375" style="724" customWidth="1"/>
    <col min="11012" max="11012" width="68.54296875" style="724" customWidth="1"/>
    <col min="11013" max="11013" width="35.453125" style="724" customWidth="1"/>
    <col min="11014" max="11014" width="21" style="724" customWidth="1"/>
    <col min="11015" max="11015" width="28.453125" style="724" customWidth="1"/>
    <col min="11016" max="11016" width="30.6328125" style="724" customWidth="1"/>
    <col min="11017" max="11017" width="29.54296875" style="724" customWidth="1"/>
    <col min="11018" max="11018" width="33.54296875" style="724" customWidth="1"/>
    <col min="11019" max="11019" width="26.54296875" style="724" customWidth="1"/>
    <col min="11020" max="11020" width="31.54296875" style="724" customWidth="1"/>
    <col min="11021" max="11021" width="34.36328125" style="724" customWidth="1"/>
    <col min="11022" max="11022" width="45.08984375" style="724" customWidth="1"/>
    <col min="11023" max="11264" width="9.08984375" style="724"/>
    <col min="11265" max="11265" width="4.6328125" style="724" customWidth="1"/>
    <col min="11266" max="11266" width="10.54296875" style="724" customWidth="1"/>
    <col min="11267" max="11267" width="49.08984375" style="724" customWidth="1"/>
    <col min="11268" max="11268" width="68.54296875" style="724" customWidth="1"/>
    <col min="11269" max="11269" width="35.453125" style="724" customWidth="1"/>
    <col min="11270" max="11270" width="21" style="724" customWidth="1"/>
    <col min="11271" max="11271" width="28.453125" style="724" customWidth="1"/>
    <col min="11272" max="11272" width="30.6328125" style="724" customWidth="1"/>
    <col min="11273" max="11273" width="29.54296875" style="724" customWidth="1"/>
    <col min="11274" max="11274" width="33.54296875" style="724" customWidth="1"/>
    <col min="11275" max="11275" width="26.54296875" style="724" customWidth="1"/>
    <col min="11276" max="11276" width="31.54296875" style="724" customWidth="1"/>
    <col min="11277" max="11277" width="34.36328125" style="724" customWidth="1"/>
    <col min="11278" max="11278" width="45.08984375" style="724" customWidth="1"/>
    <col min="11279" max="11520" width="9.08984375" style="724"/>
    <col min="11521" max="11521" width="4.6328125" style="724" customWidth="1"/>
    <col min="11522" max="11522" width="10.54296875" style="724" customWidth="1"/>
    <col min="11523" max="11523" width="49.08984375" style="724" customWidth="1"/>
    <col min="11524" max="11524" width="68.54296875" style="724" customWidth="1"/>
    <col min="11525" max="11525" width="35.453125" style="724" customWidth="1"/>
    <col min="11526" max="11526" width="21" style="724" customWidth="1"/>
    <col min="11527" max="11527" width="28.453125" style="724" customWidth="1"/>
    <col min="11528" max="11528" width="30.6328125" style="724" customWidth="1"/>
    <col min="11529" max="11529" width="29.54296875" style="724" customWidth="1"/>
    <col min="11530" max="11530" width="33.54296875" style="724" customWidth="1"/>
    <col min="11531" max="11531" width="26.54296875" style="724" customWidth="1"/>
    <col min="11532" max="11532" width="31.54296875" style="724" customWidth="1"/>
    <col min="11533" max="11533" width="34.36328125" style="724" customWidth="1"/>
    <col min="11534" max="11534" width="45.08984375" style="724" customWidth="1"/>
    <col min="11535" max="11776" width="9.08984375" style="724"/>
    <col min="11777" max="11777" width="4.6328125" style="724" customWidth="1"/>
    <col min="11778" max="11778" width="10.54296875" style="724" customWidth="1"/>
    <col min="11779" max="11779" width="49.08984375" style="724" customWidth="1"/>
    <col min="11780" max="11780" width="68.54296875" style="724" customWidth="1"/>
    <col min="11781" max="11781" width="35.453125" style="724" customWidth="1"/>
    <col min="11782" max="11782" width="21" style="724" customWidth="1"/>
    <col min="11783" max="11783" width="28.453125" style="724" customWidth="1"/>
    <col min="11784" max="11784" width="30.6328125" style="724" customWidth="1"/>
    <col min="11785" max="11785" width="29.54296875" style="724" customWidth="1"/>
    <col min="11786" max="11786" width="33.54296875" style="724" customWidth="1"/>
    <col min="11787" max="11787" width="26.54296875" style="724" customWidth="1"/>
    <col min="11788" max="11788" width="31.54296875" style="724" customWidth="1"/>
    <col min="11789" max="11789" width="34.36328125" style="724" customWidth="1"/>
    <col min="11790" max="11790" width="45.08984375" style="724" customWidth="1"/>
    <col min="11791" max="12032" width="9.08984375" style="724"/>
    <col min="12033" max="12033" width="4.6328125" style="724" customWidth="1"/>
    <col min="12034" max="12034" width="10.54296875" style="724" customWidth="1"/>
    <col min="12035" max="12035" width="49.08984375" style="724" customWidth="1"/>
    <col min="12036" max="12036" width="68.54296875" style="724" customWidth="1"/>
    <col min="12037" max="12037" width="35.453125" style="724" customWidth="1"/>
    <col min="12038" max="12038" width="21" style="724" customWidth="1"/>
    <col min="12039" max="12039" width="28.453125" style="724" customWidth="1"/>
    <col min="12040" max="12040" width="30.6328125" style="724" customWidth="1"/>
    <col min="12041" max="12041" width="29.54296875" style="724" customWidth="1"/>
    <col min="12042" max="12042" width="33.54296875" style="724" customWidth="1"/>
    <col min="12043" max="12043" width="26.54296875" style="724" customWidth="1"/>
    <col min="12044" max="12044" width="31.54296875" style="724" customWidth="1"/>
    <col min="12045" max="12045" width="34.36328125" style="724" customWidth="1"/>
    <col min="12046" max="12046" width="45.08984375" style="724" customWidth="1"/>
    <col min="12047" max="12288" width="9.08984375" style="724"/>
    <col min="12289" max="12289" width="4.6328125" style="724" customWidth="1"/>
    <col min="12290" max="12290" width="10.54296875" style="724" customWidth="1"/>
    <col min="12291" max="12291" width="49.08984375" style="724" customWidth="1"/>
    <col min="12292" max="12292" width="68.54296875" style="724" customWidth="1"/>
    <col min="12293" max="12293" width="35.453125" style="724" customWidth="1"/>
    <col min="12294" max="12294" width="21" style="724" customWidth="1"/>
    <col min="12295" max="12295" width="28.453125" style="724" customWidth="1"/>
    <col min="12296" max="12296" width="30.6328125" style="724" customWidth="1"/>
    <col min="12297" max="12297" width="29.54296875" style="724" customWidth="1"/>
    <col min="12298" max="12298" width="33.54296875" style="724" customWidth="1"/>
    <col min="12299" max="12299" width="26.54296875" style="724" customWidth="1"/>
    <col min="12300" max="12300" width="31.54296875" style="724" customWidth="1"/>
    <col min="12301" max="12301" width="34.36328125" style="724" customWidth="1"/>
    <col min="12302" max="12302" width="45.08984375" style="724" customWidth="1"/>
    <col min="12303" max="12544" width="9.08984375" style="724"/>
    <col min="12545" max="12545" width="4.6328125" style="724" customWidth="1"/>
    <col min="12546" max="12546" width="10.54296875" style="724" customWidth="1"/>
    <col min="12547" max="12547" width="49.08984375" style="724" customWidth="1"/>
    <col min="12548" max="12548" width="68.54296875" style="724" customWidth="1"/>
    <col min="12549" max="12549" width="35.453125" style="724" customWidth="1"/>
    <col min="12550" max="12550" width="21" style="724" customWidth="1"/>
    <col min="12551" max="12551" width="28.453125" style="724" customWidth="1"/>
    <col min="12552" max="12552" width="30.6328125" style="724" customWidth="1"/>
    <col min="12553" max="12553" width="29.54296875" style="724" customWidth="1"/>
    <col min="12554" max="12554" width="33.54296875" style="724" customWidth="1"/>
    <col min="12555" max="12555" width="26.54296875" style="724" customWidth="1"/>
    <col min="12556" max="12556" width="31.54296875" style="724" customWidth="1"/>
    <col min="12557" max="12557" width="34.36328125" style="724" customWidth="1"/>
    <col min="12558" max="12558" width="45.08984375" style="724" customWidth="1"/>
    <col min="12559" max="12800" width="9.08984375" style="724"/>
    <col min="12801" max="12801" width="4.6328125" style="724" customWidth="1"/>
    <col min="12802" max="12802" width="10.54296875" style="724" customWidth="1"/>
    <col min="12803" max="12803" width="49.08984375" style="724" customWidth="1"/>
    <col min="12804" max="12804" width="68.54296875" style="724" customWidth="1"/>
    <col min="12805" max="12805" width="35.453125" style="724" customWidth="1"/>
    <col min="12806" max="12806" width="21" style="724" customWidth="1"/>
    <col min="12807" max="12807" width="28.453125" style="724" customWidth="1"/>
    <col min="12808" max="12808" width="30.6328125" style="724" customWidth="1"/>
    <col min="12809" max="12809" width="29.54296875" style="724" customWidth="1"/>
    <col min="12810" max="12810" width="33.54296875" style="724" customWidth="1"/>
    <col min="12811" max="12811" width="26.54296875" style="724" customWidth="1"/>
    <col min="12812" max="12812" width="31.54296875" style="724" customWidth="1"/>
    <col min="12813" max="12813" width="34.36328125" style="724" customWidth="1"/>
    <col min="12814" max="12814" width="45.08984375" style="724" customWidth="1"/>
    <col min="12815" max="13056" width="9.08984375" style="724"/>
    <col min="13057" max="13057" width="4.6328125" style="724" customWidth="1"/>
    <col min="13058" max="13058" width="10.54296875" style="724" customWidth="1"/>
    <col min="13059" max="13059" width="49.08984375" style="724" customWidth="1"/>
    <col min="13060" max="13060" width="68.54296875" style="724" customWidth="1"/>
    <col min="13061" max="13061" width="35.453125" style="724" customWidth="1"/>
    <col min="13062" max="13062" width="21" style="724" customWidth="1"/>
    <col min="13063" max="13063" width="28.453125" style="724" customWidth="1"/>
    <col min="13064" max="13064" width="30.6328125" style="724" customWidth="1"/>
    <col min="13065" max="13065" width="29.54296875" style="724" customWidth="1"/>
    <col min="13066" max="13066" width="33.54296875" style="724" customWidth="1"/>
    <col min="13067" max="13067" width="26.54296875" style="724" customWidth="1"/>
    <col min="13068" max="13068" width="31.54296875" style="724" customWidth="1"/>
    <col min="13069" max="13069" width="34.36328125" style="724" customWidth="1"/>
    <col min="13070" max="13070" width="45.08984375" style="724" customWidth="1"/>
    <col min="13071" max="13312" width="9.08984375" style="724"/>
    <col min="13313" max="13313" width="4.6328125" style="724" customWidth="1"/>
    <col min="13314" max="13314" width="10.54296875" style="724" customWidth="1"/>
    <col min="13315" max="13315" width="49.08984375" style="724" customWidth="1"/>
    <col min="13316" max="13316" width="68.54296875" style="724" customWidth="1"/>
    <col min="13317" max="13317" width="35.453125" style="724" customWidth="1"/>
    <col min="13318" max="13318" width="21" style="724" customWidth="1"/>
    <col min="13319" max="13319" width="28.453125" style="724" customWidth="1"/>
    <col min="13320" max="13320" width="30.6328125" style="724" customWidth="1"/>
    <col min="13321" max="13321" width="29.54296875" style="724" customWidth="1"/>
    <col min="13322" max="13322" width="33.54296875" style="724" customWidth="1"/>
    <col min="13323" max="13323" width="26.54296875" style="724" customWidth="1"/>
    <col min="13324" max="13324" width="31.54296875" style="724" customWidth="1"/>
    <col min="13325" max="13325" width="34.36328125" style="724" customWidth="1"/>
    <col min="13326" max="13326" width="45.08984375" style="724" customWidth="1"/>
    <col min="13327" max="13568" width="9.08984375" style="724"/>
    <col min="13569" max="13569" width="4.6328125" style="724" customWidth="1"/>
    <col min="13570" max="13570" width="10.54296875" style="724" customWidth="1"/>
    <col min="13571" max="13571" width="49.08984375" style="724" customWidth="1"/>
    <col min="13572" max="13572" width="68.54296875" style="724" customWidth="1"/>
    <col min="13573" max="13573" width="35.453125" style="724" customWidth="1"/>
    <col min="13574" max="13574" width="21" style="724" customWidth="1"/>
    <col min="13575" max="13575" width="28.453125" style="724" customWidth="1"/>
    <col min="13576" max="13576" width="30.6328125" style="724" customWidth="1"/>
    <col min="13577" max="13577" width="29.54296875" style="724" customWidth="1"/>
    <col min="13578" max="13578" width="33.54296875" style="724" customWidth="1"/>
    <col min="13579" max="13579" width="26.54296875" style="724" customWidth="1"/>
    <col min="13580" max="13580" width="31.54296875" style="724" customWidth="1"/>
    <col min="13581" max="13581" width="34.36328125" style="724" customWidth="1"/>
    <col min="13582" max="13582" width="45.08984375" style="724" customWidth="1"/>
    <col min="13583" max="13824" width="9.08984375" style="724"/>
    <col min="13825" max="13825" width="4.6328125" style="724" customWidth="1"/>
    <col min="13826" max="13826" width="10.54296875" style="724" customWidth="1"/>
    <col min="13827" max="13827" width="49.08984375" style="724" customWidth="1"/>
    <col min="13828" max="13828" width="68.54296875" style="724" customWidth="1"/>
    <col min="13829" max="13829" width="35.453125" style="724" customWidth="1"/>
    <col min="13830" max="13830" width="21" style="724" customWidth="1"/>
    <col min="13831" max="13831" width="28.453125" style="724" customWidth="1"/>
    <col min="13832" max="13832" width="30.6328125" style="724" customWidth="1"/>
    <col min="13833" max="13833" width="29.54296875" style="724" customWidth="1"/>
    <col min="13834" max="13834" width="33.54296875" style="724" customWidth="1"/>
    <col min="13835" max="13835" width="26.54296875" style="724" customWidth="1"/>
    <col min="13836" max="13836" width="31.54296875" style="724" customWidth="1"/>
    <col min="13837" max="13837" width="34.36328125" style="724" customWidth="1"/>
    <col min="13838" max="13838" width="45.08984375" style="724" customWidth="1"/>
    <col min="13839" max="14080" width="9.08984375" style="724"/>
    <col min="14081" max="14081" width="4.6328125" style="724" customWidth="1"/>
    <col min="14082" max="14082" width="10.54296875" style="724" customWidth="1"/>
    <col min="14083" max="14083" width="49.08984375" style="724" customWidth="1"/>
    <col min="14084" max="14084" width="68.54296875" style="724" customWidth="1"/>
    <col min="14085" max="14085" width="35.453125" style="724" customWidth="1"/>
    <col min="14086" max="14086" width="21" style="724" customWidth="1"/>
    <col min="14087" max="14087" width="28.453125" style="724" customWidth="1"/>
    <col min="14088" max="14088" width="30.6328125" style="724" customWidth="1"/>
    <col min="14089" max="14089" width="29.54296875" style="724" customWidth="1"/>
    <col min="14090" max="14090" width="33.54296875" style="724" customWidth="1"/>
    <col min="14091" max="14091" width="26.54296875" style="724" customWidth="1"/>
    <col min="14092" max="14092" width="31.54296875" style="724" customWidth="1"/>
    <col min="14093" max="14093" width="34.36328125" style="724" customWidth="1"/>
    <col min="14094" max="14094" width="45.08984375" style="724" customWidth="1"/>
    <col min="14095" max="14336" width="9.08984375" style="724"/>
    <col min="14337" max="14337" width="4.6328125" style="724" customWidth="1"/>
    <col min="14338" max="14338" width="10.54296875" style="724" customWidth="1"/>
    <col min="14339" max="14339" width="49.08984375" style="724" customWidth="1"/>
    <col min="14340" max="14340" width="68.54296875" style="724" customWidth="1"/>
    <col min="14341" max="14341" width="35.453125" style="724" customWidth="1"/>
    <col min="14342" max="14342" width="21" style="724" customWidth="1"/>
    <col min="14343" max="14343" width="28.453125" style="724" customWidth="1"/>
    <col min="14344" max="14344" width="30.6328125" style="724" customWidth="1"/>
    <col min="14345" max="14345" width="29.54296875" style="724" customWidth="1"/>
    <col min="14346" max="14346" width="33.54296875" style="724" customWidth="1"/>
    <col min="14347" max="14347" width="26.54296875" style="724" customWidth="1"/>
    <col min="14348" max="14348" width="31.54296875" style="724" customWidth="1"/>
    <col min="14349" max="14349" width="34.36328125" style="724" customWidth="1"/>
    <col min="14350" max="14350" width="45.08984375" style="724" customWidth="1"/>
    <col min="14351" max="14592" width="9.08984375" style="724"/>
    <col min="14593" max="14593" width="4.6328125" style="724" customWidth="1"/>
    <col min="14594" max="14594" width="10.54296875" style="724" customWidth="1"/>
    <col min="14595" max="14595" width="49.08984375" style="724" customWidth="1"/>
    <col min="14596" max="14596" width="68.54296875" style="724" customWidth="1"/>
    <col min="14597" max="14597" width="35.453125" style="724" customWidth="1"/>
    <col min="14598" max="14598" width="21" style="724" customWidth="1"/>
    <col min="14599" max="14599" width="28.453125" style="724" customWidth="1"/>
    <col min="14600" max="14600" width="30.6328125" style="724" customWidth="1"/>
    <col min="14601" max="14601" width="29.54296875" style="724" customWidth="1"/>
    <col min="14602" max="14602" width="33.54296875" style="724" customWidth="1"/>
    <col min="14603" max="14603" width="26.54296875" style="724" customWidth="1"/>
    <col min="14604" max="14604" width="31.54296875" style="724" customWidth="1"/>
    <col min="14605" max="14605" width="34.36328125" style="724" customWidth="1"/>
    <col min="14606" max="14606" width="45.08984375" style="724" customWidth="1"/>
    <col min="14607" max="14848" width="9.08984375" style="724"/>
    <col min="14849" max="14849" width="4.6328125" style="724" customWidth="1"/>
    <col min="14850" max="14850" width="10.54296875" style="724" customWidth="1"/>
    <col min="14851" max="14851" width="49.08984375" style="724" customWidth="1"/>
    <col min="14852" max="14852" width="68.54296875" style="724" customWidth="1"/>
    <col min="14853" max="14853" width="35.453125" style="724" customWidth="1"/>
    <col min="14854" max="14854" width="21" style="724" customWidth="1"/>
    <col min="14855" max="14855" width="28.453125" style="724" customWidth="1"/>
    <col min="14856" max="14856" width="30.6328125" style="724" customWidth="1"/>
    <col min="14857" max="14857" width="29.54296875" style="724" customWidth="1"/>
    <col min="14858" max="14858" width="33.54296875" style="724" customWidth="1"/>
    <col min="14859" max="14859" width="26.54296875" style="724" customWidth="1"/>
    <col min="14860" max="14860" width="31.54296875" style="724" customWidth="1"/>
    <col min="14861" max="14861" width="34.36328125" style="724" customWidth="1"/>
    <col min="14862" max="14862" width="45.08984375" style="724" customWidth="1"/>
    <col min="14863" max="15104" width="9.08984375" style="724"/>
    <col min="15105" max="15105" width="4.6328125" style="724" customWidth="1"/>
    <col min="15106" max="15106" width="10.54296875" style="724" customWidth="1"/>
    <col min="15107" max="15107" width="49.08984375" style="724" customWidth="1"/>
    <col min="15108" max="15108" width="68.54296875" style="724" customWidth="1"/>
    <col min="15109" max="15109" width="35.453125" style="724" customWidth="1"/>
    <col min="15110" max="15110" width="21" style="724" customWidth="1"/>
    <col min="15111" max="15111" width="28.453125" style="724" customWidth="1"/>
    <col min="15112" max="15112" width="30.6328125" style="724" customWidth="1"/>
    <col min="15113" max="15113" width="29.54296875" style="724" customWidth="1"/>
    <col min="15114" max="15114" width="33.54296875" style="724" customWidth="1"/>
    <col min="15115" max="15115" width="26.54296875" style="724" customWidth="1"/>
    <col min="15116" max="15116" width="31.54296875" style="724" customWidth="1"/>
    <col min="15117" max="15117" width="34.36328125" style="724" customWidth="1"/>
    <col min="15118" max="15118" width="45.08984375" style="724" customWidth="1"/>
    <col min="15119" max="15360" width="9.08984375" style="724"/>
    <col min="15361" max="15361" width="4.6328125" style="724" customWidth="1"/>
    <col min="15362" max="15362" width="10.54296875" style="724" customWidth="1"/>
    <col min="15363" max="15363" width="49.08984375" style="724" customWidth="1"/>
    <col min="15364" max="15364" width="68.54296875" style="724" customWidth="1"/>
    <col min="15365" max="15365" width="35.453125" style="724" customWidth="1"/>
    <col min="15366" max="15366" width="21" style="724" customWidth="1"/>
    <col min="15367" max="15367" width="28.453125" style="724" customWidth="1"/>
    <col min="15368" max="15368" width="30.6328125" style="724" customWidth="1"/>
    <col min="15369" max="15369" width="29.54296875" style="724" customWidth="1"/>
    <col min="15370" max="15370" width="33.54296875" style="724" customWidth="1"/>
    <col min="15371" max="15371" width="26.54296875" style="724" customWidth="1"/>
    <col min="15372" max="15372" width="31.54296875" style="724" customWidth="1"/>
    <col min="15373" max="15373" width="34.36328125" style="724" customWidth="1"/>
    <col min="15374" max="15374" width="45.08984375" style="724" customWidth="1"/>
    <col min="15375" max="15616" width="9.08984375" style="724"/>
    <col min="15617" max="15617" width="4.6328125" style="724" customWidth="1"/>
    <col min="15618" max="15618" width="10.54296875" style="724" customWidth="1"/>
    <col min="15619" max="15619" width="49.08984375" style="724" customWidth="1"/>
    <col min="15620" max="15620" width="68.54296875" style="724" customWidth="1"/>
    <col min="15621" max="15621" width="35.453125" style="724" customWidth="1"/>
    <col min="15622" max="15622" width="21" style="724" customWidth="1"/>
    <col min="15623" max="15623" width="28.453125" style="724" customWidth="1"/>
    <col min="15624" max="15624" width="30.6328125" style="724" customWidth="1"/>
    <col min="15625" max="15625" width="29.54296875" style="724" customWidth="1"/>
    <col min="15626" max="15626" width="33.54296875" style="724" customWidth="1"/>
    <col min="15627" max="15627" width="26.54296875" style="724" customWidth="1"/>
    <col min="15628" max="15628" width="31.54296875" style="724" customWidth="1"/>
    <col min="15629" max="15629" width="34.36328125" style="724" customWidth="1"/>
    <col min="15630" max="15630" width="45.08984375" style="724" customWidth="1"/>
    <col min="15631" max="15872" width="9.08984375" style="724"/>
    <col min="15873" max="15873" width="4.6328125" style="724" customWidth="1"/>
    <col min="15874" max="15874" width="10.54296875" style="724" customWidth="1"/>
    <col min="15875" max="15875" width="49.08984375" style="724" customWidth="1"/>
    <col min="15876" max="15876" width="68.54296875" style="724" customWidth="1"/>
    <col min="15877" max="15877" width="35.453125" style="724" customWidth="1"/>
    <col min="15878" max="15878" width="21" style="724" customWidth="1"/>
    <col min="15879" max="15879" width="28.453125" style="724" customWidth="1"/>
    <col min="15880" max="15880" width="30.6328125" style="724" customWidth="1"/>
    <col min="15881" max="15881" width="29.54296875" style="724" customWidth="1"/>
    <col min="15882" max="15882" width="33.54296875" style="724" customWidth="1"/>
    <col min="15883" max="15883" width="26.54296875" style="724" customWidth="1"/>
    <col min="15884" max="15884" width="31.54296875" style="724" customWidth="1"/>
    <col min="15885" max="15885" width="34.36328125" style="724" customWidth="1"/>
    <col min="15886" max="15886" width="45.08984375" style="724" customWidth="1"/>
    <col min="15887" max="16128" width="9.08984375" style="724"/>
    <col min="16129" max="16129" width="4.6328125" style="724" customWidth="1"/>
    <col min="16130" max="16130" width="10.54296875" style="724" customWidth="1"/>
    <col min="16131" max="16131" width="49.08984375" style="724" customWidth="1"/>
    <col min="16132" max="16132" width="68.54296875" style="724" customWidth="1"/>
    <col min="16133" max="16133" width="35.453125" style="724" customWidth="1"/>
    <col min="16134" max="16134" width="21" style="724" customWidth="1"/>
    <col min="16135" max="16135" width="28.453125" style="724" customWidth="1"/>
    <col min="16136" max="16136" width="30.6328125" style="724" customWidth="1"/>
    <col min="16137" max="16137" width="29.54296875" style="724" customWidth="1"/>
    <col min="16138" max="16138" width="33.54296875" style="724" customWidth="1"/>
    <col min="16139" max="16139" width="26.54296875" style="724" customWidth="1"/>
    <col min="16140" max="16140" width="31.54296875" style="724" customWidth="1"/>
    <col min="16141" max="16141" width="34.36328125" style="724" customWidth="1"/>
    <col min="16142" max="16142" width="45.08984375" style="724" customWidth="1"/>
    <col min="16143" max="16384" width="9.08984375" style="724"/>
  </cols>
  <sheetData>
    <row r="1" spans="2:14" x14ac:dyDescent="0.3">
      <c r="C1" s="725"/>
      <c r="D1" s="725"/>
    </row>
    <row r="2" spans="2:14" ht="31.5" customHeight="1" x14ac:dyDescent="0.3">
      <c r="C2" s="696"/>
      <c r="D2" s="696"/>
      <c r="E2" s="696"/>
      <c r="F2" s="696"/>
      <c r="G2" s="696"/>
      <c r="H2" s="696"/>
      <c r="I2" s="696"/>
      <c r="J2" s="696"/>
      <c r="K2" s="696"/>
      <c r="L2" s="696"/>
      <c r="M2" s="696"/>
      <c r="N2" s="696"/>
    </row>
    <row r="3" spans="2:14" s="659" customFormat="1" x14ac:dyDescent="0.3">
      <c r="B3" s="22"/>
      <c r="C3" s="695"/>
      <c r="D3" s="22"/>
      <c r="E3" s="22"/>
      <c r="F3" s="22"/>
      <c r="G3" s="22"/>
      <c r="H3" s="645" t="str">
        <f>Index!B2</f>
        <v xml:space="preserve">      Maharashtra State Power Generation Company Ltd.</v>
      </c>
    </row>
    <row r="4" spans="2:14" s="659" customFormat="1" x14ac:dyDescent="0.3">
      <c r="B4" s="696"/>
      <c r="C4" s="695"/>
      <c r="D4" s="682"/>
      <c r="E4" s="682"/>
      <c r="F4" s="682"/>
      <c r="G4" s="682"/>
      <c r="H4" s="658" t="s">
        <v>996</v>
      </c>
    </row>
    <row r="5" spans="2:14" s="659" customFormat="1" x14ac:dyDescent="0.3">
      <c r="B5" s="696"/>
      <c r="C5" s="695"/>
      <c r="D5" s="682"/>
      <c r="E5" s="682"/>
      <c r="F5" s="682"/>
      <c r="G5" s="682"/>
      <c r="H5" s="727" t="s">
        <v>1232</v>
      </c>
    </row>
    <row r="6" spans="2:14" s="659" customFormat="1" x14ac:dyDescent="0.3">
      <c r="B6" s="696"/>
      <c r="C6" s="695"/>
      <c r="D6" s="682"/>
      <c r="E6" s="682"/>
      <c r="F6" s="682"/>
      <c r="G6" s="682"/>
      <c r="H6" s="727"/>
    </row>
    <row r="7" spans="2:14" ht="81" customHeight="1" x14ac:dyDescent="0.3">
      <c r="B7" s="728" t="s">
        <v>343</v>
      </c>
      <c r="C7" s="728" t="s">
        <v>1002</v>
      </c>
      <c r="D7" s="728" t="s">
        <v>1233</v>
      </c>
      <c r="E7" s="728" t="s">
        <v>1234</v>
      </c>
      <c r="F7" s="728" t="s">
        <v>1235</v>
      </c>
      <c r="G7" s="728" t="s">
        <v>1236</v>
      </c>
      <c r="H7" s="728" t="s">
        <v>1237</v>
      </c>
      <c r="I7" s="728" t="s">
        <v>1238</v>
      </c>
      <c r="J7" s="728" t="s">
        <v>1239</v>
      </c>
      <c r="K7" s="728" t="s">
        <v>1240</v>
      </c>
      <c r="L7" s="728" t="s">
        <v>1241</v>
      </c>
      <c r="M7" s="729" t="s">
        <v>1242</v>
      </c>
      <c r="N7" s="728" t="s">
        <v>1243</v>
      </c>
    </row>
    <row r="8" spans="2:14" x14ac:dyDescent="0.3">
      <c r="B8" s="730"/>
      <c r="C8" s="1496" t="s">
        <v>1002</v>
      </c>
      <c r="D8" s="1497"/>
      <c r="E8" s="1497"/>
      <c r="F8" s="1497"/>
      <c r="G8" s="1497"/>
      <c r="H8" s="1497"/>
      <c r="I8" s="1497"/>
      <c r="J8" s="1497"/>
      <c r="K8" s="1497"/>
      <c r="L8" s="1497"/>
      <c r="M8" s="1497"/>
      <c r="N8" s="1498"/>
    </row>
    <row r="9" spans="2:14" s="731" customFormat="1" x14ac:dyDescent="0.3">
      <c r="B9" s="730"/>
      <c r="C9" s="1499"/>
      <c r="D9" s="1500"/>
      <c r="E9" s="1500"/>
      <c r="F9" s="1500"/>
      <c r="G9" s="1500"/>
      <c r="H9" s="1500"/>
      <c r="I9" s="1500"/>
      <c r="J9" s="1500"/>
      <c r="K9" s="1500"/>
      <c r="L9" s="1500"/>
      <c r="M9" s="1500"/>
      <c r="N9" s="1501"/>
    </row>
    <row r="10" spans="2:14" x14ac:dyDescent="0.3">
      <c r="B10" s="730"/>
      <c r="C10" s="1499"/>
      <c r="D10" s="1500"/>
      <c r="E10" s="1500"/>
      <c r="F10" s="1500"/>
      <c r="G10" s="1500"/>
      <c r="H10" s="1500"/>
      <c r="I10" s="1500"/>
      <c r="J10" s="1500"/>
      <c r="K10" s="1500"/>
      <c r="L10" s="1500"/>
      <c r="M10" s="1500"/>
      <c r="N10" s="1501"/>
    </row>
    <row r="11" spans="2:14" x14ac:dyDescent="0.3">
      <c r="B11" s="730"/>
      <c r="C11" s="1499"/>
      <c r="D11" s="1500"/>
      <c r="E11" s="1500"/>
      <c r="F11" s="1500"/>
      <c r="G11" s="1500"/>
      <c r="H11" s="1500"/>
      <c r="I11" s="1500"/>
      <c r="J11" s="1500"/>
      <c r="K11" s="1500"/>
      <c r="L11" s="1500"/>
      <c r="M11" s="1500"/>
      <c r="N11" s="1501"/>
    </row>
    <row r="12" spans="2:14" x14ac:dyDescent="0.3">
      <c r="B12" s="730"/>
      <c r="C12" s="1499"/>
      <c r="D12" s="1500"/>
      <c r="E12" s="1500"/>
      <c r="F12" s="1500"/>
      <c r="G12" s="1500"/>
      <c r="H12" s="1500"/>
      <c r="I12" s="1500"/>
      <c r="J12" s="1500"/>
      <c r="K12" s="1500"/>
      <c r="L12" s="1500"/>
      <c r="M12" s="1500"/>
      <c r="N12" s="1501"/>
    </row>
    <row r="13" spans="2:14" ht="14.5" thickBot="1" x14ac:dyDescent="0.35">
      <c r="B13" s="732"/>
      <c r="C13" s="1502"/>
      <c r="D13" s="1503"/>
      <c r="E13" s="1503"/>
      <c r="F13" s="1503"/>
      <c r="G13" s="1503"/>
      <c r="H13" s="1503"/>
      <c r="I13" s="1503"/>
      <c r="J13" s="1503"/>
      <c r="K13" s="1503"/>
      <c r="L13" s="1503"/>
      <c r="M13" s="1503"/>
      <c r="N13" s="1504"/>
    </row>
    <row r="14" spans="2:14" x14ac:dyDescent="0.3">
      <c r="M14" s="724"/>
    </row>
    <row r="15" spans="2:14" x14ac:dyDescent="0.3">
      <c r="M15" s="724"/>
    </row>
    <row r="16" spans="2:14" x14ac:dyDescent="0.3">
      <c r="M16" s="724"/>
    </row>
    <row r="17" spans="3:13" x14ac:dyDescent="0.3">
      <c r="M17" s="724"/>
    </row>
    <row r="18" spans="3:13" x14ac:dyDescent="0.3">
      <c r="M18" s="724"/>
    </row>
    <row r="19" spans="3:13" x14ac:dyDescent="0.3">
      <c r="M19" s="724"/>
    </row>
    <row r="20" spans="3:13" x14ac:dyDescent="0.3">
      <c r="M20" s="724"/>
    </row>
    <row r="21" spans="3:13" x14ac:dyDescent="0.3">
      <c r="M21" s="724"/>
    </row>
    <row r="22" spans="3:13" x14ac:dyDescent="0.3">
      <c r="M22" s="724"/>
    </row>
    <row r="23" spans="3:13" ht="27.75" customHeight="1" x14ac:dyDescent="0.3">
      <c r="M23" s="724"/>
    </row>
    <row r="24" spans="3:13" ht="27.75" customHeight="1" x14ac:dyDescent="0.3">
      <c r="M24" s="724"/>
    </row>
    <row r="25" spans="3:13" x14ac:dyDescent="0.3">
      <c r="M25" s="724"/>
    </row>
    <row r="26" spans="3:13" x14ac:dyDescent="0.3">
      <c r="M26" s="724"/>
    </row>
    <row r="27" spans="3:13" x14ac:dyDescent="0.3">
      <c r="M27" s="724"/>
    </row>
    <row r="28" spans="3:13" x14ac:dyDescent="0.3">
      <c r="M28" s="724"/>
    </row>
    <row r="29" spans="3:13" ht="29.4" customHeight="1" x14ac:dyDescent="0.3">
      <c r="C29" s="733"/>
      <c r="M29" s="724"/>
    </row>
    <row r="30" spans="3:13" x14ac:dyDescent="0.3">
      <c r="M30" s="724"/>
    </row>
    <row r="31" spans="3:13" x14ac:dyDescent="0.3">
      <c r="M31" s="724"/>
    </row>
    <row r="32" spans="3:13" x14ac:dyDescent="0.3">
      <c r="M32" s="724"/>
    </row>
    <row r="33" spans="13:14" x14ac:dyDescent="0.3">
      <c r="M33" s="724"/>
    </row>
    <row r="34" spans="13:14" x14ac:dyDescent="0.3">
      <c r="M34" s="724"/>
    </row>
    <row r="35" spans="13:14" x14ac:dyDescent="0.3">
      <c r="M35" s="724"/>
    </row>
    <row r="36" spans="13:14" x14ac:dyDescent="0.3">
      <c r="M36" s="724"/>
    </row>
    <row r="37" spans="13:14" x14ac:dyDescent="0.3">
      <c r="M37" s="724"/>
    </row>
    <row r="38" spans="13:14" x14ac:dyDescent="0.3">
      <c r="M38" s="724"/>
    </row>
    <row r="39" spans="13:14" x14ac:dyDescent="0.3">
      <c r="M39" s="724"/>
    </row>
    <row r="40" spans="13:14" x14ac:dyDescent="0.3">
      <c r="M40" s="724"/>
    </row>
    <row r="41" spans="13:14" x14ac:dyDescent="0.3">
      <c r="M41" s="724"/>
    </row>
    <row r="42" spans="13:14" x14ac:dyDescent="0.3">
      <c r="M42" s="724"/>
    </row>
    <row r="43" spans="13:14" x14ac:dyDescent="0.3">
      <c r="M43" s="724"/>
    </row>
    <row r="44" spans="13:14" x14ac:dyDescent="0.3">
      <c r="M44" s="724"/>
    </row>
    <row r="45" spans="13:14" x14ac:dyDescent="0.3">
      <c r="M45" s="724"/>
      <c r="N45" s="734"/>
    </row>
    <row r="46" spans="13:14" x14ac:dyDescent="0.3">
      <c r="M46" s="724"/>
    </row>
    <row r="47" spans="13:14" x14ac:dyDescent="0.3">
      <c r="M47" s="724"/>
    </row>
    <row r="48" spans="13:14" x14ac:dyDescent="0.3">
      <c r="M48" s="724"/>
    </row>
    <row r="49" spans="4:14" x14ac:dyDescent="0.3">
      <c r="M49" s="724"/>
    </row>
    <row r="50" spans="4:14" x14ac:dyDescent="0.3">
      <c r="M50" s="724"/>
    </row>
    <row r="51" spans="4:14" x14ac:dyDescent="0.3">
      <c r="M51" s="724"/>
    </row>
    <row r="52" spans="4:14" x14ac:dyDescent="0.3">
      <c r="M52" s="724"/>
    </row>
    <row r="53" spans="4:14" x14ac:dyDescent="0.3">
      <c r="M53" s="724"/>
    </row>
    <row r="54" spans="4:14" x14ac:dyDescent="0.3">
      <c r="M54" s="724"/>
    </row>
    <row r="55" spans="4:14" x14ac:dyDescent="0.3">
      <c r="M55" s="724"/>
    </row>
    <row r="56" spans="4:14" x14ac:dyDescent="0.3">
      <c r="M56" s="724"/>
    </row>
    <row r="57" spans="4:14" x14ac:dyDescent="0.3">
      <c r="M57" s="724"/>
    </row>
    <row r="58" spans="4:14" x14ac:dyDescent="0.3">
      <c r="M58" s="724"/>
    </row>
    <row r="59" spans="4:14" x14ac:dyDescent="0.3">
      <c r="M59" s="724"/>
      <c r="N59" s="734"/>
    </row>
    <row r="60" spans="4:14" x14ac:dyDescent="0.3">
      <c r="M60" s="724"/>
    </row>
    <row r="61" spans="4:14" x14ac:dyDescent="0.3">
      <c r="M61" s="724"/>
    </row>
    <row r="62" spans="4:14" x14ac:dyDescent="0.3">
      <c r="M62" s="735"/>
    </row>
    <row r="63" spans="4:14" x14ac:dyDescent="0.3">
      <c r="M63" s="736"/>
    </row>
    <row r="64" spans="4:14" x14ac:dyDescent="0.3">
      <c r="D64" s="737"/>
    </row>
    <row r="65" spans="13:13" x14ac:dyDescent="0.3">
      <c r="M65" s="736"/>
    </row>
    <row r="70" spans="13:13" x14ac:dyDescent="0.3">
      <c r="M70" s="735"/>
    </row>
    <row r="73" spans="13:13" x14ac:dyDescent="0.3">
      <c r="M73" s="735"/>
    </row>
    <row r="75" spans="13:13" x14ac:dyDescent="0.3">
      <c r="M75" s="738"/>
    </row>
    <row r="76" spans="13:13" x14ac:dyDescent="0.3">
      <c r="M76" s="739"/>
    </row>
  </sheetData>
  <mergeCells count="1">
    <mergeCell ref="C8:N1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T29"/>
  <sheetViews>
    <sheetView workbookViewId="0">
      <selection activeCell="G3" sqref="G3"/>
    </sheetView>
  </sheetViews>
  <sheetFormatPr defaultColWidth="9.08984375" defaultRowHeight="14" x14ac:dyDescent="0.3"/>
  <cols>
    <col min="1" max="1" width="9.08984375" style="1"/>
    <col min="2" max="2" width="24.6328125" style="1" customWidth="1"/>
    <col min="3" max="4" width="12.453125" style="1" customWidth="1"/>
    <col min="5" max="5" width="13.36328125" style="1" customWidth="1"/>
    <col min="6" max="7" width="12.453125" style="1" customWidth="1"/>
    <col min="8" max="8" width="13.453125" style="1" customWidth="1"/>
    <col min="9" max="10" width="12.453125" style="1" customWidth="1"/>
    <col min="11" max="14" width="13.36328125" style="1" customWidth="1"/>
    <col min="15" max="16" width="12.453125" style="1" customWidth="1"/>
    <col min="17" max="17" width="13.36328125" style="1" customWidth="1"/>
    <col min="18" max="19" width="16.6328125" style="1" customWidth="1"/>
    <col min="20" max="20" width="26.6328125" style="1" customWidth="1"/>
    <col min="21" max="260" width="9.08984375" style="1"/>
    <col min="261" max="261" width="71" style="1" customWidth="1"/>
    <col min="262" max="262" width="22.6328125" style="1" bestFit="1" customWidth="1"/>
    <col min="263" max="263" width="33" style="1" bestFit="1" customWidth="1"/>
    <col min="264" max="264" width="26.54296875" style="1" bestFit="1" customWidth="1"/>
    <col min="265" max="265" width="22.6328125" style="1" bestFit="1" customWidth="1"/>
    <col min="266" max="266" width="33" style="1" bestFit="1" customWidth="1"/>
    <col min="267" max="267" width="26.54296875" style="1" customWidth="1"/>
    <col min="268" max="268" width="22.6328125" style="1" bestFit="1" customWidth="1"/>
    <col min="269" max="270" width="33" style="1" bestFit="1" customWidth="1"/>
    <col min="271" max="271" width="22.6328125" style="1" bestFit="1" customWidth="1"/>
    <col min="272" max="272" width="33" style="1" bestFit="1" customWidth="1"/>
    <col min="273" max="273" width="25.6328125" style="1" customWidth="1"/>
    <col min="274" max="275" width="16.6328125" style="1" customWidth="1"/>
    <col min="276" max="276" width="26.6328125" style="1" customWidth="1"/>
    <col min="277" max="516" width="9.08984375" style="1"/>
    <col min="517" max="517" width="71" style="1" customWidth="1"/>
    <col min="518" max="518" width="22.6328125" style="1" bestFit="1" customWidth="1"/>
    <col min="519" max="519" width="33" style="1" bestFit="1" customWidth="1"/>
    <col min="520" max="520" width="26.54296875" style="1" bestFit="1" customWidth="1"/>
    <col min="521" max="521" width="22.6328125" style="1" bestFit="1" customWidth="1"/>
    <col min="522" max="522" width="33" style="1" bestFit="1" customWidth="1"/>
    <col min="523" max="523" width="26.54296875" style="1" customWidth="1"/>
    <col min="524" max="524" width="22.6328125" style="1" bestFit="1" customWidth="1"/>
    <col min="525" max="526" width="33" style="1" bestFit="1" customWidth="1"/>
    <col min="527" max="527" width="22.6328125" style="1" bestFit="1" customWidth="1"/>
    <col min="528" max="528" width="33" style="1" bestFit="1" customWidth="1"/>
    <col min="529" max="529" width="25.6328125" style="1" customWidth="1"/>
    <col min="530" max="531" width="16.6328125" style="1" customWidth="1"/>
    <col min="532" max="532" width="26.6328125" style="1" customWidth="1"/>
    <col min="533" max="772" width="9.08984375" style="1"/>
    <col min="773" max="773" width="71" style="1" customWidth="1"/>
    <col min="774" max="774" width="22.6328125" style="1" bestFit="1" customWidth="1"/>
    <col min="775" max="775" width="33" style="1" bestFit="1" customWidth="1"/>
    <col min="776" max="776" width="26.54296875" style="1" bestFit="1" customWidth="1"/>
    <col min="777" max="777" width="22.6328125" style="1" bestFit="1" customWidth="1"/>
    <col min="778" max="778" width="33" style="1" bestFit="1" customWidth="1"/>
    <col min="779" max="779" width="26.54296875" style="1" customWidth="1"/>
    <col min="780" max="780" width="22.6328125" style="1" bestFit="1" customWidth="1"/>
    <col min="781" max="782" width="33" style="1" bestFit="1" customWidth="1"/>
    <col min="783" max="783" width="22.6328125" style="1" bestFit="1" customWidth="1"/>
    <col min="784" max="784" width="33" style="1" bestFit="1" customWidth="1"/>
    <col min="785" max="785" width="25.6328125" style="1" customWidth="1"/>
    <col min="786" max="787" width="16.6328125" style="1" customWidth="1"/>
    <col min="788" max="788" width="26.6328125" style="1" customWidth="1"/>
    <col min="789" max="1028" width="9.08984375" style="1"/>
    <col min="1029" max="1029" width="71" style="1" customWidth="1"/>
    <col min="1030" max="1030" width="22.6328125" style="1" bestFit="1" customWidth="1"/>
    <col min="1031" max="1031" width="33" style="1" bestFit="1" customWidth="1"/>
    <col min="1032" max="1032" width="26.54296875" style="1" bestFit="1" customWidth="1"/>
    <col min="1033" max="1033" width="22.6328125" style="1" bestFit="1" customWidth="1"/>
    <col min="1034" max="1034" width="33" style="1" bestFit="1" customWidth="1"/>
    <col min="1035" max="1035" width="26.54296875" style="1" customWidth="1"/>
    <col min="1036" max="1036" width="22.6328125" style="1" bestFit="1" customWidth="1"/>
    <col min="1037" max="1038" width="33" style="1" bestFit="1" customWidth="1"/>
    <col min="1039" max="1039" width="22.6328125" style="1" bestFit="1" customWidth="1"/>
    <col min="1040" max="1040" width="33" style="1" bestFit="1" customWidth="1"/>
    <col min="1041" max="1041" width="25.6328125" style="1" customWidth="1"/>
    <col min="1042" max="1043" width="16.6328125" style="1" customWidth="1"/>
    <col min="1044" max="1044" width="26.6328125" style="1" customWidth="1"/>
    <col min="1045" max="1284" width="9.08984375" style="1"/>
    <col min="1285" max="1285" width="71" style="1" customWidth="1"/>
    <col min="1286" max="1286" width="22.6328125" style="1" bestFit="1" customWidth="1"/>
    <col min="1287" max="1287" width="33" style="1" bestFit="1" customWidth="1"/>
    <col min="1288" max="1288" width="26.54296875" style="1" bestFit="1" customWidth="1"/>
    <col min="1289" max="1289" width="22.6328125" style="1" bestFit="1" customWidth="1"/>
    <col min="1290" max="1290" width="33" style="1" bestFit="1" customWidth="1"/>
    <col min="1291" max="1291" width="26.54296875" style="1" customWidth="1"/>
    <col min="1292" max="1292" width="22.6328125" style="1" bestFit="1" customWidth="1"/>
    <col min="1293" max="1294" width="33" style="1" bestFit="1" customWidth="1"/>
    <col min="1295" max="1295" width="22.6328125" style="1" bestFit="1" customWidth="1"/>
    <col min="1296" max="1296" width="33" style="1" bestFit="1" customWidth="1"/>
    <col min="1297" max="1297" width="25.6328125" style="1" customWidth="1"/>
    <col min="1298" max="1299" width="16.6328125" style="1" customWidth="1"/>
    <col min="1300" max="1300" width="26.6328125" style="1" customWidth="1"/>
    <col min="1301" max="1540" width="9.08984375" style="1"/>
    <col min="1541" max="1541" width="71" style="1" customWidth="1"/>
    <col min="1542" max="1542" width="22.6328125" style="1" bestFit="1" customWidth="1"/>
    <col min="1543" max="1543" width="33" style="1" bestFit="1" customWidth="1"/>
    <col min="1544" max="1544" width="26.54296875" style="1" bestFit="1" customWidth="1"/>
    <col min="1545" max="1545" width="22.6328125" style="1" bestFit="1" customWidth="1"/>
    <col min="1546" max="1546" width="33" style="1" bestFit="1" customWidth="1"/>
    <col min="1547" max="1547" width="26.54296875" style="1" customWidth="1"/>
    <col min="1548" max="1548" width="22.6328125" style="1" bestFit="1" customWidth="1"/>
    <col min="1549" max="1550" width="33" style="1" bestFit="1" customWidth="1"/>
    <col min="1551" max="1551" width="22.6328125" style="1" bestFit="1" customWidth="1"/>
    <col min="1552" max="1552" width="33" style="1" bestFit="1" customWidth="1"/>
    <col min="1553" max="1553" width="25.6328125" style="1" customWidth="1"/>
    <col min="1554" max="1555" width="16.6328125" style="1" customWidth="1"/>
    <col min="1556" max="1556" width="26.6328125" style="1" customWidth="1"/>
    <col min="1557" max="1796" width="9.08984375" style="1"/>
    <col min="1797" max="1797" width="71" style="1" customWidth="1"/>
    <col min="1798" max="1798" width="22.6328125" style="1" bestFit="1" customWidth="1"/>
    <col min="1799" max="1799" width="33" style="1" bestFit="1" customWidth="1"/>
    <col min="1800" max="1800" width="26.54296875" style="1" bestFit="1" customWidth="1"/>
    <col min="1801" max="1801" width="22.6328125" style="1" bestFit="1" customWidth="1"/>
    <col min="1802" max="1802" width="33" style="1" bestFit="1" customWidth="1"/>
    <col min="1803" max="1803" width="26.54296875" style="1" customWidth="1"/>
    <col min="1804" max="1804" width="22.6328125" style="1" bestFit="1" customWidth="1"/>
    <col min="1805" max="1806" width="33" style="1" bestFit="1" customWidth="1"/>
    <col min="1807" max="1807" width="22.6328125" style="1" bestFit="1" customWidth="1"/>
    <col min="1808" max="1808" width="33" style="1" bestFit="1" customWidth="1"/>
    <col min="1809" max="1809" width="25.6328125" style="1" customWidth="1"/>
    <col min="1810" max="1811" width="16.6328125" style="1" customWidth="1"/>
    <col min="1812" max="1812" width="26.6328125" style="1" customWidth="1"/>
    <col min="1813" max="2052" width="9.08984375" style="1"/>
    <col min="2053" max="2053" width="71" style="1" customWidth="1"/>
    <col min="2054" max="2054" width="22.6328125" style="1" bestFit="1" customWidth="1"/>
    <col min="2055" max="2055" width="33" style="1" bestFit="1" customWidth="1"/>
    <col min="2056" max="2056" width="26.54296875" style="1" bestFit="1" customWidth="1"/>
    <col min="2057" max="2057" width="22.6328125" style="1" bestFit="1" customWidth="1"/>
    <col min="2058" max="2058" width="33" style="1" bestFit="1" customWidth="1"/>
    <col min="2059" max="2059" width="26.54296875" style="1" customWidth="1"/>
    <col min="2060" max="2060" width="22.6328125" style="1" bestFit="1" customWidth="1"/>
    <col min="2061" max="2062" width="33" style="1" bestFit="1" customWidth="1"/>
    <col min="2063" max="2063" width="22.6328125" style="1" bestFit="1" customWidth="1"/>
    <col min="2064" max="2064" width="33" style="1" bestFit="1" customWidth="1"/>
    <col min="2065" max="2065" width="25.6328125" style="1" customWidth="1"/>
    <col min="2066" max="2067" width="16.6328125" style="1" customWidth="1"/>
    <col min="2068" max="2068" width="26.6328125" style="1" customWidth="1"/>
    <col min="2069" max="2308" width="9.08984375" style="1"/>
    <col min="2309" max="2309" width="71" style="1" customWidth="1"/>
    <col min="2310" max="2310" width="22.6328125" style="1" bestFit="1" customWidth="1"/>
    <col min="2311" max="2311" width="33" style="1" bestFit="1" customWidth="1"/>
    <col min="2312" max="2312" width="26.54296875" style="1" bestFit="1" customWidth="1"/>
    <col min="2313" max="2313" width="22.6328125" style="1" bestFit="1" customWidth="1"/>
    <col min="2314" max="2314" width="33" style="1" bestFit="1" customWidth="1"/>
    <col min="2315" max="2315" width="26.54296875" style="1" customWidth="1"/>
    <col min="2316" max="2316" width="22.6328125" style="1" bestFit="1" customWidth="1"/>
    <col min="2317" max="2318" width="33" style="1" bestFit="1" customWidth="1"/>
    <col min="2319" max="2319" width="22.6328125" style="1" bestFit="1" customWidth="1"/>
    <col min="2320" max="2320" width="33" style="1" bestFit="1" customWidth="1"/>
    <col min="2321" max="2321" width="25.6328125" style="1" customWidth="1"/>
    <col min="2322" max="2323" width="16.6328125" style="1" customWidth="1"/>
    <col min="2324" max="2324" width="26.6328125" style="1" customWidth="1"/>
    <col min="2325" max="2564" width="9.08984375" style="1"/>
    <col min="2565" max="2565" width="71" style="1" customWidth="1"/>
    <col min="2566" max="2566" width="22.6328125" style="1" bestFit="1" customWidth="1"/>
    <col min="2567" max="2567" width="33" style="1" bestFit="1" customWidth="1"/>
    <col min="2568" max="2568" width="26.54296875" style="1" bestFit="1" customWidth="1"/>
    <col min="2569" max="2569" width="22.6328125" style="1" bestFit="1" customWidth="1"/>
    <col min="2570" max="2570" width="33" style="1" bestFit="1" customWidth="1"/>
    <col min="2571" max="2571" width="26.54296875" style="1" customWidth="1"/>
    <col min="2572" max="2572" width="22.6328125" style="1" bestFit="1" customWidth="1"/>
    <col min="2573" max="2574" width="33" style="1" bestFit="1" customWidth="1"/>
    <col min="2575" max="2575" width="22.6328125" style="1" bestFit="1" customWidth="1"/>
    <col min="2576" max="2576" width="33" style="1" bestFit="1" customWidth="1"/>
    <col min="2577" max="2577" width="25.6328125" style="1" customWidth="1"/>
    <col min="2578" max="2579" width="16.6328125" style="1" customWidth="1"/>
    <col min="2580" max="2580" width="26.6328125" style="1" customWidth="1"/>
    <col min="2581" max="2820" width="9.08984375" style="1"/>
    <col min="2821" max="2821" width="71" style="1" customWidth="1"/>
    <col min="2822" max="2822" width="22.6328125" style="1" bestFit="1" customWidth="1"/>
    <col min="2823" max="2823" width="33" style="1" bestFit="1" customWidth="1"/>
    <col min="2824" max="2824" width="26.54296875" style="1" bestFit="1" customWidth="1"/>
    <col min="2825" max="2825" width="22.6328125" style="1" bestFit="1" customWidth="1"/>
    <col min="2826" max="2826" width="33" style="1" bestFit="1" customWidth="1"/>
    <col min="2827" max="2827" width="26.54296875" style="1" customWidth="1"/>
    <col min="2828" max="2828" width="22.6328125" style="1" bestFit="1" customWidth="1"/>
    <col min="2829" max="2830" width="33" style="1" bestFit="1" customWidth="1"/>
    <col min="2831" max="2831" width="22.6328125" style="1" bestFit="1" customWidth="1"/>
    <col min="2832" max="2832" width="33" style="1" bestFit="1" customWidth="1"/>
    <col min="2833" max="2833" width="25.6328125" style="1" customWidth="1"/>
    <col min="2834" max="2835" width="16.6328125" style="1" customWidth="1"/>
    <col min="2836" max="2836" width="26.6328125" style="1" customWidth="1"/>
    <col min="2837" max="3076" width="9.08984375" style="1"/>
    <col min="3077" max="3077" width="71" style="1" customWidth="1"/>
    <col min="3078" max="3078" width="22.6328125" style="1" bestFit="1" customWidth="1"/>
    <col min="3079" max="3079" width="33" style="1" bestFit="1" customWidth="1"/>
    <col min="3080" max="3080" width="26.54296875" style="1" bestFit="1" customWidth="1"/>
    <col min="3081" max="3081" width="22.6328125" style="1" bestFit="1" customWidth="1"/>
    <col min="3082" max="3082" width="33" style="1" bestFit="1" customWidth="1"/>
    <col min="3083" max="3083" width="26.54296875" style="1" customWidth="1"/>
    <col min="3084" max="3084" width="22.6328125" style="1" bestFit="1" customWidth="1"/>
    <col min="3085" max="3086" width="33" style="1" bestFit="1" customWidth="1"/>
    <col min="3087" max="3087" width="22.6328125" style="1" bestFit="1" customWidth="1"/>
    <col min="3088" max="3088" width="33" style="1" bestFit="1" customWidth="1"/>
    <col min="3089" max="3089" width="25.6328125" style="1" customWidth="1"/>
    <col min="3090" max="3091" width="16.6328125" style="1" customWidth="1"/>
    <col min="3092" max="3092" width="26.6328125" style="1" customWidth="1"/>
    <col min="3093" max="3332" width="9.08984375" style="1"/>
    <col min="3333" max="3333" width="71" style="1" customWidth="1"/>
    <col min="3334" max="3334" width="22.6328125" style="1" bestFit="1" customWidth="1"/>
    <col min="3335" max="3335" width="33" style="1" bestFit="1" customWidth="1"/>
    <col min="3336" max="3336" width="26.54296875" style="1" bestFit="1" customWidth="1"/>
    <col min="3337" max="3337" width="22.6328125" style="1" bestFit="1" customWidth="1"/>
    <col min="3338" max="3338" width="33" style="1" bestFit="1" customWidth="1"/>
    <col min="3339" max="3339" width="26.54296875" style="1" customWidth="1"/>
    <col min="3340" max="3340" width="22.6328125" style="1" bestFit="1" customWidth="1"/>
    <col min="3341" max="3342" width="33" style="1" bestFit="1" customWidth="1"/>
    <col min="3343" max="3343" width="22.6328125" style="1" bestFit="1" customWidth="1"/>
    <col min="3344" max="3344" width="33" style="1" bestFit="1" customWidth="1"/>
    <col min="3345" max="3345" width="25.6328125" style="1" customWidth="1"/>
    <col min="3346" max="3347" width="16.6328125" style="1" customWidth="1"/>
    <col min="3348" max="3348" width="26.6328125" style="1" customWidth="1"/>
    <col min="3349" max="3588" width="9.08984375" style="1"/>
    <col min="3589" max="3589" width="71" style="1" customWidth="1"/>
    <col min="3590" max="3590" width="22.6328125" style="1" bestFit="1" customWidth="1"/>
    <col min="3591" max="3591" width="33" style="1" bestFit="1" customWidth="1"/>
    <col min="3592" max="3592" width="26.54296875" style="1" bestFit="1" customWidth="1"/>
    <col min="3593" max="3593" width="22.6328125" style="1" bestFit="1" customWidth="1"/>
    <col min="3594" max="3594" width="33" style="1" bestFit="1" customWidth="1"/>
    <col min="3595" max="3595" width="26.54296875" style="1" customWidth="1"/>
    <col min="3596" max="3596" width="22.6328125" style="1" bestFit="1" customWidth="1"/>
    <col min="3597" max="3598" width="33" style="1" bestFit="1" customWidth="1"/>
    <col min="3599" max="3599" width="22.6328125" style="1" bestFit="1" customWidth="1"/>
    <col min="3600" max="3600" width="33" style="1" bestFit="1" customWidth="1"/>
    <col min="3601" max="3601" width="25.6328125" style="1" customWidth="1"/>
    <col min="3602" max="3603" width="16.6328125" style="1" customWidth="1"/>
    <col min="3604" max="3604" width="26.6328125" style="1" customWidth="1"/>
    <col min="3605" max="3844" width="9.08984375" style="1"/>
    <col min="3845" max="3845" width="71" style="1" customWidth="1"/>
    <col min="3846" max="3846" width="22.6328125" style="1" bestFit="1" customWidth="1"/>
    <col min="3847" max="3847" width="33" style="1" bestFit="1" customWidth="1"/>
    <col min="3848" max="3848" width="26.54296875" style="1" bestFit="1" customWidth="1"/>
    <col min="3849" max="3849" width="22.6328125" style="1" bestFit="1" customWidth="1"/>
    <col min="3850" max="3850" width="33" style="1" bestFit="1" customWidth="1"/>
    <col min="3851" max="3851" width="26.54296875" style="1" customWidth="1"/>
    <col min="3852" max="3852" width="22.6328125" style="1" bestFit="1" customWidth="1"/>
    <col min="3853" max="3854" width="33" style="1" bestFit="1" customWidth="1"/>
    <col min="3855" max="3855" width="22.6328125" style="1" bestFit="1" customWidth="1"/>
    <col min="3856" max="3856" width="33" style="1" bestFit="1" customWidth="1"/>
    <col min="3857" max="3857" width="25.6328125" style="1" customWidth="1"/>
    <col min="3858" max="3859" width="16.6328125" style="1" customWidth="1"/>
    <col min="3860" max="3860" width="26.6328125" style="1" customWidth="1"/>
    <col min="3861" max="4100" width="9.08984375" style="1"/>
    <col min="4101" max="4101" width="71" style="1" customWidth="1"/>
    <col min="4102" max="4102" width="22.6328125" style="1" bestFit="1" customWidth="1"/>
    <col min="4103" max="4103" width="33" style="1" bestFit="1" customWidth="1"/>
    <col min="4104" max="4104" width="26.54296875" style="1" bestFit="1" customWidth="1"/>
    <col min="4105" max="4105" width="22.6328125" style="1" bestFit="1" customWidth="1"/>
    <col min="4106" max="4106" width="33" style="1" bestFit="1" customWidth="1"/>
    <col min="4107" max="4107" width="26.54296875" style="1" customWidth="1"/>
    <col min="4108" max="4108" width="22.6328125" style="1" bestFit="1" customWidth="1"/>
    <col min="4109" max="4110" width="33" style="1" bestFit="1" customWidth="1"/>
    <col min="4111" max="4111" width="22.6328125" style="1" bestFit="1" customWidth="1"/>
    <col min="4112" max="4112" width="33" style="1" bestFit="1" customWidth="1"/>
    <col min="4113" max="4113" width="25.6328125" style="1" customWidth="1"/>
    <col min="4114" max="4115" width="16.6328125" style="1" customWidth="1"/>
    <col min="4116" max="4116" width="26.6328125" style="1" customWidth="1"/>
    <col min="4117" max="4356" width="9.08984375" style="1"/>
    <col min="4357" max="4357" width="71" style="1" customWidth="1"/>
    <col min="4358" max="4358" width="22.6328125" style="1" bestFit="1" customWidth="1"/>
    <col min="4359" max="4359" width="33" style="1" bestFit="1" customWidth="1"/>
    <col min="4360" max="4360" width="26.54296875" style="1" bestFit="1" customWidth="1"/>
    <col min="4361" max="4361" width="22.6328125" style="1" bestFit="1" customWidth="1"/>
    <col min="4362" max="4362" width="33" style="1" bestFit="1" customWidth="1"/>
    <col min="4363" max="4363" width="26.54296875" style="1" customWidth="1"/>
    <col min="4364" max="4364" width="22.6328125" style="1" bestFit="1" customWidth="1"/>
    <col min="4365" max="4366" width="33" style="1" bestFit="1" customWidth="1"/>
    <col min="4367" max="4367" width="22.6328125" style="1" bestFit="1" customWidth="1"/>
    <col min="4368" max="4368" width="33" style="1" bestFit="1" customWidth="1"/>
    <col min="4369" max="4369" width="25.6328125" style="1" customWidth="1"/>
    <col min="4370" max="4371" width="16.6328125" style="1" customWidth="1"/>
    <col min="4372" max="4372" width="26.6328125" style="1" customWidth="1"/>
    <col min="4373" max="4612" width="9.08984375" style="1"/>
    <col min="4613" max="4613" width="71" style="1" customWidth="1"/>
    <col min="4614" max="4614" width="22.6328125" style="1" bestFit="1" customWidth="1"/>
    <col min="4615" max="4615" width="33" style="1" bestFit="1" customWidth="1"/>
    <col min="4616" max="4616" width="26.54296875" style="1" bestFit="1" customWidth="1"/>
    <col min="4617" max="4617" width="22.6328125" style="1" bestFit="1" customWidth="1"/>
    <col min="4618" max="4618" width="33" style="1" bestFit="1" customWidth="1"/>
    <col min="4619" max="4619" width="26.54296875" style="1" customWidth="1"/>
    <col min="4620" max="4620" width="22.6328125" style="1" bestFit="1" customWidth="1"/>
    <col min="4621" max="4622" width="33" style="1" bestFit="1" customWidth="1"/>
    <col min="4623" max="4623" width="22.6328125" style="1" bestFit="1" customWidth="1"/>
    <col min="4624" max="4624" width="33" style="1" bestFit="1" customWidth="1"/>
    <col min="4625" max="4625" width="25.6328125" style="1" customWidth="1"/>
    <col min="4626" max="4627" width="16.6328125" style="1" customWidth="1"/>
    <col min="4628" max="4628" width="26.6328125" style="1" customWidth="1"/>
    <col min="4629" max="4868" width="9.08984375" style="1"/>
    <col min="4869" max="4869" width="71" style="1" customWidth="1"/>
    <col min="4870" max="4870" width="22.6328125" style="1" bestFit="1" customWidth="1"/>
    <col min="4871" max="4871" width="33" style="1" bestFit="1" customWidth="1"/>
    <col min="4872" max="4872" width="26.54296875" style="1" bestFit="1" customWidth="1"/>
    <col min="4873" max="4873" width="22.6328125" style="1" bestFit="1" customWidth="1"/>
    <col min="4874" max="4874" width="33" style="1" bestFit="1" customWidth="1"/>
    <col min="4875" max="4875" width="26.54296875" style="1" customWidth="1"/>
    <col min="4876" max="4876" width="22.6328125" style="1" bestFit="1" customWidth="1"/>
    <col min="4877" max="4878" width="33" style="1" bestFit="1" customWidth="1"/>
    <col min="4879" max="4879" width="22.6328125" style="1" bestFit="1" customWidth="1"/>
    <col min="4880" max="4880" width="33" style="1" bestFit="1" customWidth="1"/>
    <col min="4881" max="4881" width="25.6328125" style="1" customWidth="1"/>
    <col min="4882" max="4883" width="16.6328125" style="1" customWidth="1"/>
    <col min="4884" max="4884" width="26.6328125" style="1" customWidth="1"/>
    <col min="4885" max="5124" width="9.08984375" style="1"/>
    <col min="5125" max="5125" width="71" style="1" customWidth="1"/>
    <col min="5126" max="5126" width="22.6328125" style="1" bestFit="1" customWidth="1"/>
    <col min="5127" max="5127" width="33" style="1" bestFit="1" customWidth="1"/>
    <col min="5128" max="5128" width="26.54296875" style="1" bestFit="1" customWidth="1"/>
    <col min="5129" max="5129" width="22.6328125" style="1" bestFit="1" customWidth="1"/>
    <col min="5130" max="5130" width="33" style="1" bestFit="1" customWidth="1"/>
    <col min="5131" max="5131" width="26.54296875" style="1" customWidth="1"/>
    <col min="5132" max="5132" width="22.6328125" style="1" bestFit="1" customWidth="1"/>
    <col min="5133" max="5134" width="33" style="1" bestFit="1" customWidth="1"/>
    <col min="5135" max="5135" width="22.6328125" style="1" bestFit="1" customWidth="1"/>
    <col min="5136" max="5136" width="33" style="1" bestFit="1" customWidth="1"/>
    <col min="5137" max="5137" width="25.6328125" style="1" customWidth="1"/>
    <col min="5138" max="5139" width="16.6328125" style="1" customWidth="1"/>
    <col min="5140" max="5140" width="26.6328125" style="1" customWidth="1"/>
    <col min="5141" max="5380" width="9.08984375" style="1"/>
    <col min="5381" max="5381" width="71" style="1" customWidth="1"/>
    <col min="5382" max="5382" width="22.6328125" style="1" bestFit="1" customWidth="1"/>
    <col min="5383" max="5383" width="33" style="1" bestFit="1" customWidth="1"/>
    <col min="5384" max="5384" width="26.54296875" style="1" bestFit="1" customWidth="1"/>
    <col min="5385" max="5385" width="22.6328125" style="1" bestFit="1" customWidth="1"/>
    <col min="5386" max="5386" width="33" style="1" bestFit="1" customWidth="1"/>
    <col min="5387" max="5387" width="26.54296875" style="1" customWidth="1"/>
    <col min="5388" max="5388" width="22.6328125" style="1" bestFit="1" customWidth="1"/>
    <col min="5389" max="5390" width="33" style="1" bestFit="1" customWidth="1"/>
    <col min="5391" max="5391" width="22.6328125" style="1" bestFit="1" customWidth="1"/>
    <col min="5392" max="5392" width="33" style="1" bestFit="1" customWidth="1"/>
    <col min="5393" max="5393" width="25.6328125" style="1" customWidth="1"/>
    <col min="5394" max="5395" width="16.6328125" style="1" customWidth="1"/>
    <col min="5396" max="5396" width="26.6328125" style="1" customWidth="1"/>
    <col min="5397" max="5636" width="9.08984375" style="1"/>
    <col min="5637" max="5637" width="71" style="1" customWidth="1"/>
    <col min="5638" max="5638" width="22.6328125" style="1" bestFit="1" customWidth="1"/>
    <col min="5639" max="5639" width="33" style="1" bestFit="1" customWidth="1"/>
    <col min="5640" max="5640" width="26.54296875" style="1" bestFit="1" customWidth="1"/>
    <col min="5641" max="5641" width="22.6328125" style="1" bestFit="1" customWidth="1"/>
    <col min="5642" max="5642" width="33" style="1" bestFit="1" customWidth="1"/>
    <col min="5643" max="5643" width="26.54296875" style="1" customWidth="1"/>
    <col min="5644" max="5644" width="22.6328125" style="1" bestFit="1" customWidth="1"/>
    <col min="5645" max="5646" width="33" style="1" bestFit="1" customWidth="1"/>
    <col min="5647" max="5647" width="22.6328125" style="1" bestFit="1" customWidth="1"/>
    <col min="5648" max="5648" width="33" style="1" bestFit="1" customWidth="1"/>
    <col min="5649" max="5649" width="25.6328125" style="1" customWidth="1"/>
    <col min="5650" max="5651" width="16.6328125" style="1" customWidth="1"/>
    <col min="5652" max="5652" width="26.6328125" style="1" customWidth="1"/>
    <col min="5653" max="5892" width="9.08984375" style="1"/>
    <col min="5893" max="5893" width="71" style="1" customWidth="1"/>
    <col min="5894" max="5894" width="22.6328125" style="1" bestFit="1" customWidth="1"/>
    <col min="5895" max="5895" width="33" style="1" bestFit="1" customWidth="1"/>
    <col min="5896" max="5896" width="26.54296875" style="1" bestFit="1" customWidth="1"/>
    <col min="5897" max="5897" width="22.6328125" style="1" bestFit="1" customWidth="1"/>
    <col min="5898" max="5898" width="33" style="1" bestFit="1" customWidth="1"/>
    <col min="5899" max="5899" width="26.54296875" style="1" customWidth="1"/>
    <col min="5900" max="5900" width="22.6328125" style="1" bestFit="1" customWidth="1"/>
    <col min="5901" max="5902" width="33" style="1" bestFit="1" customWidth="1"/>
    <col min="5903" max="5903" width="22.6328125" style="1" bestFit="1" customWidth="1"/>
    <col min="5904" max="5904" width="33" style="1" bestFit="1" customWidth="1"/>
    <col min="5905" max="5905" width="25.6328125" style="1" customWidth="1"/>
    <col min="5906" max="5907" width="16.6328125" style="1" customWidth="1"/>
    <col min="5908" max="5908" width="26.6328125" style="1" customWidth="1"/>
    <col min="5909" max="6148" width="9.08984375" style="1"/>
    <col min="6149" max="6149" width="71" style="1" customWidth="1"/>
    <col min="6150" max="6150" width="22.6328125" style="1" bestFit="1" customWidth="1"/>
    <col min="6151" max="6151" width="33" style="1" bestFit="1" customWidth="1"/>
    <col min="6152" max="6152" width="26.54296875" style="1" bestFit="1" customWidth="1"/>
    <col min="6153" max="6153" width="22.6328125" style="1" bestFit="1" customWidth="1"/>
    <col min="6154" max="6154" width="33" style="1" bestFit="1" customWidth="1"/>
    <col min="6155" max="6155" width="26.54296875" style="1" customWidth="1"/>
    <col min="6156" max="6156" width="22.6328125" style="1" bestFit="1" customWidth="1"/>
    <col min="6157" max="6158" width="33" style="1" bestFit="1" customWidth="1"/>
    <col min="6159" max="6159" width="22.6328125" style="1" bestFit="1" customWidth="1"/>
    <col min="6160" max="6160" width="33" style="1" bestFit="1" customWidth="1"/>
    <col min="6161" max="6161" width="25.6328125" style="1" customWidth="1"/>
    <col min="6162" max="6163" width="16.6328125" style="1" customWidth="1"/>
    <col min="6164" max="6164" width="26.6328125" style="1" customWidth="1"/>
    <col min="6165" max="6404" width="9.08984375" style="1"/>
    <col min="6405" max="6405" width="71" style="1" customWidth="1"/>
    <col min="6406" max="6406" width="22.6328125" style="1" bestFit="1" customWidth="1"/>
    <col min="6407" max="6407" width="33" style="1" bestFit="1" customWidth="1"/>
    <col min="6408" max="6408" width="26.54296875" style="1" bestFit="1" customWidth="1"/>
    <col min="6409" max="6409" width="22.6328125" style="1" bestFit="1" customWidth="1"/>
    <col min="6410" max="6410" width="33" style="1" bestFit="1" customWidth="1"/>
    <col min="6411" max="6411" width="26.54296875" style="1" customWidth="1"/>
    <col min="6412" max="6412" width="22.6328125" style="1" bestFit="1" customWidth="1"/>
    <col min="6413" max="6414" width="33" style="1" bestFit="1" customWidth="1"/>
    <col min="6415" max="6415" width="22.6328125" style="1" bestFit="1" customWidth="1"/>
    <col min="6416" max="6416" width="33" style="1" bestFit="1" customWidth="1"/>
    <col min="6417" max="6417" width="25.6328125" style="1" customWidth="1"/>
    <col min="6418" max="6419" width="16.6328125" style="1" customWidth="1"/>
    <col min="6420" max="6420" width="26.6328125" style="1" customWidth="1"/>
    <col min="6421" max="6660" width="9.08984375" style="1"/>
    <col min="6661" max="6661" width="71" style="1" customWidth="1"/>
    <col min="6662" max="6662" width="22.6328125" style="1" bestFit="1" customWidth="1"/>
    <col min="6663" max="6663" width="33" style="1" bestFit="1" customWidth="1"/>
    <col min="6664" max="6664" width="26.54296875" style="1" bestFit="1" customWidth="1"/>
    <col min="6665" max="6665" width="22.6328125" style="1" bestFit="1" customWidth="1"/>
    <col min="6666" max="6666" width="33" style="1" bestFit="1" customWidth="1"/>
    <col min="6667" max="6667" width="26.54296875" style="1" customWidth="1"/>
    <col min="6668" max="6668" width="22.6328125" style="1" bestFit="1" customWidth="1"/>
    <col min="6669" max="6670" width="33" style="1" bestFit="1" customWidth="1"/>
    <col min="6671" max="6671" width="22.6328125" style="1" bestFit="1" customWidth="1"/>
    <col min="6672" max="6672" width="33" style="1" bestFit="1" customWidth="1"/>
    <col min="6673" max="6673" width="25.6328125" style="1" customWidth="1"/>
    <col min="6674" max="6675" width="16.6328125" style="1" customWidth="1"/>
    <col min="6676" max="6676" width="26.6328125" style="1" customWidth="1"/>
    <col min="6677" max="6916" width="9.08984375" style="1"/>
    <col min="6917" max="6917" width="71" style="1" customWidth="1"/>
    <col min="6918" max="6918" width="22.6328125" style="1" bestFit="1" customWidth="1"/>
    <col min="6919" max="6919" width="33" style="1" bestFit="1" customWidth="1"/>
    <col min="6920" max="6920" width="26.54296875" style="1" bestFit="1" customWidth="1"/>
    <col min="6921" max="6921" width="22.6328125" style="1" bestFit="1" customWidth="1"/>
    <col min="6922" max="6922" width="33" style="1" bestFit="1" customWidth="1"/>
    <col min="6923" max="6923" width="26.54296875" style="1" customWidth="1"/>
    <col min="6924" max="6924" width="22.6328125" style="1" bestFit="1" customWidth="1"/>
    <col min="6925" max="6926" width="33" style="1" bestFit="1" customWidth="1"/>
    <col min="6927" max="6927" width="22.6328125" style="1" bestFit="1" customWidth="1"/>
    <col min="6928" max="6928" width="33" style="1" bestFit="1" customWidth="1"/>
    <col min="6929" max="6929" width="25.6328125" style="1" customWidth="1"/>
    <col min="6930" max="6931" width="16.6328125" style="1" customWidth="1"/>
    <col min="6932" max="6932" width="26.6328125" style="1" customWidth="1"/>
    <col min="6933" max="7172" width="9.08984375" style="1"/>
    <col min="7173" max="7173" width="71" style="1" customWidth="1"/>
    <col min="7174" max="7174" width="22.6328125" style="1" bestFit="1" customWidth="1"/>
    <col min="7175" max="7175" width="33" style="1" bestFit="1" customWidth="1"/>
    <col min="7176" max="7176" width="26.54296875" style="1" bestFit="1" customWidth="1"/>
    <col min="7177" max="7177" width="22.6328125" style="1" bestFit="1" customWidth="1"/>
    <col min="7178" max="7178" width="33" style="1" bestFit="1" customWidth="1"/>
    <col min="7179" max="7179" width="26.54296875" style="1" customWidth="1"/>
    <col min="7180" max="7180" width="22.6328125" style="1" bestFit="1" customWidth="1"/>
    <col min="7181" max="7182" width="33" style="1" bestFit="1" customWidth="1"/>
    <col min="7183" max="7183" width="22.6328125" style="1" bestFit="1" customWidth="1"/>
    <col min="7184" max="7184" width="33" style="1" bestFit="1" customWidth="1"/>
    <col min="7185" max="7185" width="25.6328125" style="1" customWidth="1"/>
    <col min="7186" max="7187" width="16.6328125" style="1" customWidth="1"/>
    <col min="7188" max="7188" width="26.6328125" style="1" customWidth="1"/>
    <col min="7189" max="7428" width="9.08984375" style="1"/>
    <col min="7429" max="7429" width="71" style="1" customWidth="1"/>
    <col min="7430" max="7430" width="22.6328125" style="1" bestFit="1" customWidth="1"/>
    <col min="7431" max="7431" width="33" style="1" bestFit="1" customWidth="1"/>
    <col min="7432" max="7432" width="26.54296875" style="1" bestFit="1" customWidth="1"/>
    <col min="7433" max="7433" width="22.6328125" style="1" bestFit="1" customWidth="1"/>
    <col min="7434" max="7434" width="33" style="1" bestFit="1" customWidth="1"/>
    <col min="7435" max="7435" width="26.54296875" style="1" customWidth="1"/>
    <col min="7436" max="7436" width="22.6328125" style="1" bestFit="1" customWidth="1"/>
    <col min="7437" max="7438" width="33" style="1" bestFit="1" customWidth="1"/>
    <col min="7439" max="7439" width="22.6328125" style="1" bestFit="1" customWidth="1"/>
    <col min="7440" max="7440" width="33" style="1" bestFit="1" customWidth="1"/>
    <col min="7441" max="7441" width="25.6328125" style="1" customWidth="1"/>
    <col min="7442" max="7443" width="16.6328125" style="1" customWidth="1"/>
    <col min="7444" max="7444" width="26.6328125" style="1" customWidth="1"/>
    <col min="7445" max="7684" width="9.08984375" style="1"/>
    <col min="7685" max="7685" width="71" style="1" customWidth="1"/>
    <col min="7686" max="7686" width="22.6328125" style="1" bestFit="1" customWidth="1"/>
    <col min="7687" max="7687" width="33" style="1" bestFit="1" customWidth="1"/>
    <col min="7688" max="7688" width="26.54296875" style="1" bestFit="1" customWidth="1"/>
    <col min="7689" max="7689" width="22.6328125" style="1" bestFit="1" customWidth="1"/>
    <col min="7690" max="7690" width="33" style="1" bestFit="1" customWidth="1"/>
    <col min="7691" max="7691" width="26.54296875" style="1" customWidth="1"/>
    <col min="7692" max="7692" width="22.6328125" style="1" bestFit="1" customWidth="1"/>
    <col min="7693" max="7694" width="33" style="1" bestFit="1" customWidth="1"/>
    <col min="7695" max="7695" width="22.6328125" style="1" bestFit="1" customWidth="1"/>
    <col min="7696" max="7696" width="33" style="1" bestFit="1" customWidth="1"/>
    <col min="7697" max="7697" width="25.6328125" style="1" customWidth="1"/>
    <col min="7698" max="7699" width="16.6328125" style="1" customWidth="1"/>
    <col min="7700" max="7700" width="26.6328125" style="1" customWidth="1"/>
    <col min="7701" max="7940" width="9.08984375" style="1"/>
    <col min="7941" max="7941" width="71" style="1" customWidth="1"/>
    <col min="7942" max="7942" width="22.6328125" style="1" bestFit="1" customWidth="1"/>
    <col min="7943" max="7943" width="33" style="1" bestFit="1" customWidth="1"/>
    <col min="7944" max="7944" width="26.54296875" style="1" bestFit="1" customWidth="1"/>
    <col min="7945" max="7945" width="22.6328125" style="1" bestFit="1" customWidth="1"/>
    <col min="7946" max="7946" width="33" style="1" bestFit="1" customWidth="1"/>
    <col min="7947" max="7947" width="26.54296875" style="1" customWidth="1"/>
    <col min="7948" max="7948" width="22.6328125" style="1" bestFit="1" customWidth="1"/>
    <col min="7949" max="7950" width="33" style="1" bestFit="1" customWidth="1"/>
    <col min="7951" max="7951" width="22.6328125" style="1" bestFit="1" customWidth="1"/>
    <col min="7952" max="7952" width="33" style="1" bestFit="1" customWidth="1"/>
    <col min="7953" max="7953" width="25.6328125" style="1" customWidth="1"/>
    <col min="7954" max="7955" width="16.6328125" style="1" customWidth="1"/>
    <col min="7956" max="7956" width="26.6328125" style="1" customWidth="1"/>
    <col min="7957" max="8196" width="9.08984375" style="1"/>
    <col min="8197" max="8197" width="71" style="1" customWidth="1"/>
    <col min="8198" max="8198" width="22.6328125" style="1" bestFit="1" customWidth="1"/>
    <col min="8199" max="8199" width="33" style="1" bestFit="1" customWidth="1"/>
    <col min="8200" max="8200" width="26.54296875" style="1" bestFit="1" customWidth="1"/>
    <col min="8201" max="8201" width="22.6328125" style="1" bestFit="1" customWidth="1"/>
    <col min="8202" max="8202" width="33" style="1" bestFit="1" customWidth="1"/>
    <col min="8203" max="8203" width="26.54296875" style="1" customWidth="1"/>
    <col min="8204" max="8204" width="22.6328125" style="1" bestFit="1" customWidth="1"/>
    <col min="8205" max="8206" width="33" style="1" bestFit="1" customWidth="1"/>
    <col min="8207" max="8207" width="22.6328125" style="1" bestFit="1" customWidth="1"/>
    <col min="8208" max="8208" width="33" style="1" bestFit="1" customWidth="1"/>
    <col min="8209" max="8209" width="25.6328125" style="1" customWidth="1"/>
    <col min="8210" max="8211" width="16.6328125" style="1" customWidth="1"/>
    <col min="8212" max="8212" width="26.6328125" style="1" customWidth="1"/>
    <col min="8213" max="8452" width="9.08984375" style="1"/>
    <col min="8453" max="8453" width="71" style="1" customWidth="1"/>
    <col min="8454" max="8454" width="22.6328125" style="1" bestFit="1" customWidth="1"/>
    <col min="8455" max="8455" width="33" style="1" bestFit="1" customWidth="1"/>
    <col min="8456" max="8456" width="26.54296875" style="1" bestFit="1" customWidth="1"/>
    <col min="8457" max="8457" width="22.6328125" style="1" bestFit="1" customWidth="1"/>
    <col min="8458" max="8458" width="33" style="1" bestFit="1" customWidth="1"/>
    <col min="8459" max="8459" width="26.54296875" style="1" customWidth="1"/>
    <col min="8460" max="8460" width="22.6328125" style="1" bestFit="1" customWidth="1"/>
    <col min="8461" max="8462" width="33" style="1" bestFit="1" customWidth="1"/>
    <col min="8463" max="8463" width="22.6328125" style="1" bestFit="1" customWidth="1"/>
    <col min="8464" max="8464" width="33" style="1" bestFit="1" customWidth="1"/>
    <col min="8465" max="8465" width="25.6328125" style="1" customWidth="1"/>
    <col min="8466" max="8467" width="16.6328125" style="1" customWidth="1"/>
    <col min="8468" max="8468" width="26.6328125" style="1" customWidth="1"/>
    <col min="8469" max="8708" width="9.08984375" style="1"/>
    <col min="8709" max="8709" width="71" style="1" customWidth="1"/>
    <col min="8710" max="8710" width="22.6328125" style="1" bestFit="1" customWidth="1"/>
    <col min="8711" max="8711" width="33" style="1" bestFit="1" customWidth="1"/>
    <col min="8712" max="8712" width="26.54296875" style="1" bestFit="1" customWidth="1"/>
    <col min="8713" max="8713" width="22.6328125" style="1" bestFit="1" customWidth="1"/>
    <col min="8714" max="8714" width="33" style="1" bestFit="1" customWidth="1"/>
    <col min="8715" max="8715" width="26.54296875" style="1" customWidth="1"/>
    <col min="8716" max="8716" width="22.6328125" style="1" bestFit="1" customWidth="1"/>
    <col min="8717" max="8718" width="33" style="1" bestFit="1" customWidth="1"/>
    <col min="8719" max="8719" width="22.6328125" style="1" bestFit="1" customWidth="1"/>
    <col min="8720" max="8720" width="33" style="1" bestFit="1" customWidth="1"/>
    <col min="8721" max="8721" width="25.6328125" style="1" customWidth="1"/>
    <col min="8722" max="8723" width="16.6328125" style="1" customWidth="1"/>
    <col min="8724" max="8724" width="26.6328125" style="1" customWidth="1"/>
    <col min="8725" max="8964" width="9.08984375" style="1"/>
    <col min="8965" max="8965" width="71" style="1" customWidth="1"/>
    <col min="8966" max="8966" width="22.6328125" style="1" bestFit="1" customWidth="1"/>
    <col min="8967" max="8967" width="33" style="1" bestFit="1" customWidth="1"/>
    <col min="8968" max="8968" width="26.54296875" style="1" bestFit="1" customWidth="1"/>
    <col min="8969" max="8969" width="22.6328125" style="1" bestFit="1" customWidth="1"/>
    <col min="8970" max="8970" width="33" style="1" bestFit="1" customWidth="1"/>
    <col min="8971" max="8971" width="26.54296875" style="1" customWidth="1"/>
    <col min="8972" max="8972" width="22.6328125" style="1" bestFit="1" customWidth="1"/>
    <col min="8973" max="8974" width="33" style="1" bestFit="1" customWidth="1"/>
    <col min="8975" max="8975" width="22.6328125" style="1" bestFit="1" customWidth="1"/>
    <col min="8976" max="8976" width="33" style="1" bestFit="1" customWidth="1"/>
    <col min="8977" max="8977" width="25.6328125" style="1" customWidth="1"/>
    <col min="8978" max="8979" width="16.6328125" style="1" customWidth="1"/>
    <col min="8980" max="8980" width="26.6328125" style="1" customWidth="1"/>
    <col min="8981" max="9220" width="9.08984375" style="1"/>
    <col min="9221" max="9221" width="71" style="1" customWidth="1"/>
    <col min="9222" max="9222" width="22.6328125" style="1" bestFit="1" customWidth="1"/>
    <col min="9223" max="9223" width="33" style="1" bestFit="1" customWidth="1"/>
    <col min="9224" max="9224" width="26.54296875" style="1" bestFit="1" customWidth="1"/>
    <col min="9225" max="9225" width="22.6328125" style="1" bestFit="1" customWidth="1"/>
    <col min="9226" max="9226" width="33" style="1" bestFit="1" customWidth="1"/>
    <col min="9227" max="9227" width="26.54296875" style="1" customWidth="1"/>
    <col min="9228" max="9228" width="22.6328125" style="1" bestFit="1" customWidth="1"/>
    <col min="9229" max="9230" width="33" style="1" bestFit="1" customWidth="1"/>
    <col min="9231" max="9231" width="22.6328125" style="1" bestFit="1" customWidth="1"/>
    <col min="9232" max="9232" width="33" style="1" bestFit="1" customWidth="1"/>
    <col min="9233" max="9233" width="25.6328125" style="1" customWidth="1"/>
    <col min="9234" max="9235" width="16.6328125" style="1" customWidth="1"/>
    <col min="9236" max="9236" width="26.6328125" style="1" customWidth="1"/>
    <col min="9237" max="9476" width="9.08984375" style="1"/>
    <col min="9477" max="9477" width="71" style="1" customWidth="1"/>
    <col min="9478" max="9478" width="22.6328125" style="1" bestFit="1" customWidth="1"/>
    <col min="9479" max="9479" width="33" style="1" bestFit="1" customWidth="1"/>
    <col min="9480" max="9480" width="26.54296875" style="1" bestFit="1" customWidth="1"/>
    <col min="9481" max="9481" width="22.6328125" style="1" bestFit="1" customWidth="1"/>
    <col min="9482" max="9482" width="33" style="1" bestFit="1" customWidth="1"/>
    <col min="9483" max="9483" width="26.54296875" style="1" customWidth="1"/>
    <col min="9484" max="9484" width="22.6328125" style="1" bestFit="1" customWidth="1"/>
    <col min="9485" max="9486" width="33" style="1" bestFit="1" customWidth="1"/>
    <col min="9487" max="9487" width="22.6328125" style="1" bestFit="1" customWidth="1"/>
    <col min="9488" max="9488" width="33" style="1" bestFit="1" customWidth="1"/>
    <col min="9489" max="9489" width="25.6328125" style="1" customWidth="1"/>
    <col min="9490" max="9491" width="16.6328125" style="1" customWidth="1"/>
    <col min="9492" max="9492" width="26.6328125" style="1" customWidth="1"/>
    <col min="9493" max="9732" width="9.08984375" style="1"/>
    <col min="9733" max="9733" width="71" style="1" customWidth="1"/>
    <col min="9734" max="9734" width="22.6328125" style="1" bestFit="1" customWidth="1"/>
    <col min="9735" max="9735" width="33" style="1" bestFit="1" customWidth="1"/>
    <col min="9736" max="9736" width="26.54296875" style="1" bestFit="1" customWidth="1"/>
    <col min="9737" max="9737" width="22.6328125" style="1" bestFit="1" customWidth="1"/>
    <col min="9738" max="9738" width="33" style="1" bestFit="1" customWidth="1"/>
    <col min="9739" max="9739" width="26.54296875" style="1" customWidth="1"/>
    <col min="9740" max="9740" width="22.6328125" style="1" bestFit="1" customWidth="1"/>
    <col min="9741" max="9742" width="33" style="1" bestFit="1" customWidth="1"/>
    <col min="9743" max="9743" width="22.6328125" style="1" bestFit="1" customWidth="1"/>
    <col min="9744" max="9744" width="33" style="1" bestFit="1" customWidth="1"/>
    <col min="9745" max="9745" width="25.6328125" style="1" customWidth="1"/>
    <col min="9746" max="9747" width="16.6328125" style="1" customWidth="1"/>
    <col min="9748" max="9748" width="26.6328125" style="1" customWidth="1"/>
    <col min="9749" max="9988" width="9.08984375" style="1"/>
    <col min="9989" max="9989" width="71" style="1" customWidth="1"/>
    <col min="9990" max="9990" width="22.6328125" style="1" bestFit="1" customWidth="1"/>
    <col min="9991" max="9991" width="33" style="1" bestFit="1" customWidth="1"/>
    <col min="9992" max="9992" width="26.54296875" style="1" bestFit="1" customWidth="1"/>
    <col min="9993" max="9993" width="22.6328125" style="1" bestFit="1" customWidth="1"/>
    <col min="9994" max="9994" width="33" style="1" bestFit="1" customWidth="1"/>
    <col min="9995" max="9995" width="26.54296875" style="1" customWidth="1"/>
    <col min="9996" max="9996" width="22.6328125" style="1" bestFit="1" customWidth="1"/>
    <col min="9997" max="9998" width="33" style="1" bestFit="1" customWidth="1"/>
    <col min="9999" max="9999" width="22.6328125" style="1" bestFit="1" customWidth="1"/>
    <col min="10000" max="10000" width="33" style="1" bestFit="1" customWidth="1"/>
    <col min="10001" max="10001" width="25.6328125" style="1" customWidth="1"/>
    <col min="10002" max="10003" width="16.6328125" style="1" customWidth="1"/>
    <col min="10004" max="10004" width="26.6328125" style="1" customWidth="1"/>
    <col min="10005" max="10244" width="9.08984375" style="1"/>
    <col min="10245" max="10245" width="71" style="1" customWidth="1"/>
    <col min="10246" max="10246" width="22.6328125" style="1" bestFit="1" customWidth="1"/>
    <col min="10247" max="10247" width="33" style="1" bestFit="1" customWidth="1"/>
    <col min="10248" max="10248" width="26.54296875" style="1" bestFit="1" customWidth="1"/>
    <col min="10249" max="10249" width="22.6328125" style="1" bestFit="1" customWidth="1"/>
    <col min="10250" max="10250" width="33" style="1" bestFit="1" customWidth="1"/>
    <col min="10251" max="10251" width="26.54296875" style="1" customWidth="1"/>
    <col min="10252" max="10252" width="22.6328125" style="1" bestFit="1" customWidth="1"/>
    <col min="10253" max="10254" width="33" style="1" bestFit="1" customWidth="1"/>
    <col min="10255" max="10255" width="22.6328125" style="1" bestFit="1" customWidth="1"/>
    <col min="10256" max="10256" width="33" style="1" bestFit="1" customWidth="1"/>
    <col min="10257" max="10257" width="25.6328125" style="1" customWidth="1"/>
    <col min="10258" max="10259" width="16.6328125" style="1" customWidth="1"/>
    <col min="10260" max="10260" width="26.6328125" style="1" customWidth="1"/>
    <col min="10261" max="10500" width="9.08984375" style="1"/>
    <col min="10501" max="10501" width="71" style="1" customWidth="1"/>
    <col min="10502" max="10502" width="22.6328125" style="1" bestFit="1" customWidth="1"/>
    <col min="10503" max="10503" width="33" style="1" bestFit="1" customWidth="1"/>
    <col min="10504" max="10504" width="26.54296875" style="1" bestFit="1" customWidth="1"/>
    <col min="10505" max="10505" width="22.6328125" style="1" bestFit="1" customWidth="1"/>
    <col min="10506" max="10506" width="33" style="1" bestFit="1" customWidth="1"/>
    <col min="10507" max="10507" width="26.54296875" style="1" customWidth="1"/>
    <col min="10508" max="10508" width="22.6328125" style="1" bestFit="1" customWidth="1"/>
    <col min="10509" max="10510" width="33" style="1" bestFit="1" customWidth="1"/>
    <col min="10511" max="10511" width="22.6328125" style="1" bestFit="1" customWidth="1"/>
    <col min="10512" max="10512" width="33" style="1" bestFit="1" customWidth="1"/>
    <col min="10513" max="10513" width="25.6328125" style="1" customWidth="1"/>
    <col min="10514" max="10515" width="16.6328125" style="1" customWidth="1"/>
    <col min="10516" max="10516" width="26.6328125" style="1" customWidth="1"/>
    <col min="10517" max="10756" width="9.08984375" style="1"/>
    <col min="10757" max="10757" width="71" style="1" customWidth="1"/>
    <col min="10758" max="10758" width="22.6328125" style="1" bestFit="1" customWidth="1"/>
    <col min="10759" max="10759" width="33" style="1" bestFit="1" customWidth="1"/>
    <col min="10760" max="10760" width="26.54296875" style="1" bestFit="1" customWidth="1"/>
    <col min="10761" max="10761" width="22.6328125" style="1" bestFit="1" customWidth="1"/>
    <col min="10762" max="10762" width="33" style="1" bestFit="1" customWidth="1"/>
    <col min="10763" max="10763" width="26.54296875" style="1" customWidth="1"/>
    <col min="10764" max="10764" width="22.6328125" style="1" bestFit="1" customWidth="1"/>
    <col min="10765" max="10766" width="33" style="1" bestFit="1" customWidth="1"/>
    <col min="10767" max="10767" width="22.6328125" style="1" bestFit="1" customWidth="1"/>
    <col min="10768" max="10768" width="33" style="1" bestFit="1" customWidth="1"/>
    <col min="10769" max="10769" width="25.6328125" style="1" customWidth="1"/>
    <col min="10770" max="10771" width="16.6328125" style="1" customWidth="1"/>
    <col min="10772" max="10772" width="26.6328125" style="1" customWidth="1"/>
    <col min="10773" max="11012" width="9.08984375" style="1"/>
    <col min="11013" max="11013" width="71" style="1" customWidth="1"/>
    <col min="11014" max="11014" width="22.6328125" style="1" bestFit="1" customWidth="1"/>
    <col min="11015" max="11015" width="33" style="1" bestFit="1" customWidth="1"/>
    <col min="11016" max="11016" width="26.54296875" style="1" bestFit="1" customWidth="1"/>
    <col min="11017" max="11017" width="22.6328125" style="1" bestFit="1" customWidth="1"/>
    <col min="11018" max="11018" width="33" style="1" bestFit="1" customWidth="1"/>
    <col min="11019" max="11019" width="26.54296875" style="1" customWidth="1"/>
    <col min="11020" max="11020" width="22.6328125" style="1" bestFit="1" customWidth="1"/>
    <col min="11021" max="11022" width="33" style="1" bestFit="1" customWidth="1"/>
    <col min="11023" max="11023" width="22.6328125" style="1" bestFit="1" customWidth="1"/>
    <col min="11024" max="11024" width="33" style="1" bestFit="1" customWidth="1"/>
    <col min="11025" max="11025" width="25.6328125" style="1" customWidth="1"/>
    <col min="11026" max="11027" width="16.6328125" style="1" customWidth="1"/>
    <col min="11028" max="11028" width="26.6328125" style="1" customWidth="1"/>
    <col min="11029" max="11268" width="9.08984375" style="1"/>
    <col min="11269" max="11269" width="71" style="1" customWidth="1"/>
    <col min="11270" max="11270" width="22.6328125" style="1" bestFit="1" customWidth="1"/>
    <col min="11271" max="11271" width="33" style="1" bestFit="1" customWidth="1"/>
    <col min="11272" max="11272" width="26.54296875" style="1" bestFit="1" customWidth="1"/>
    <col min="11273" max="11273" width="22.6328125" style="1" bestFit="1" customWidth="1"/>
    <col min="11274" max="11274" width="33" style="1" bestFit="1" customWidth="1"/>
    <col min="11275" max="11275" width="26.54296875" style="1" customWidth="1"/>
    <col min="11276" max="11276" width="22.6328125" style="1" bestFit="1" customWidth="1"/>
    <col min="11277" max="11278" width="33" style="1" bestFit="1" customWidth="1"/>
    <col min="11279" max="11279" width="22.6328125" style="1" bestFit="1" customWidth="1"/>
    <col min="11280" max="11280" width="33" style="1" bestFit="1" customWidth="1"/>
    <col min="11281" max="11281" width="25.6328125" style="1" customWidth="1"/>
    <col min="11282" max="11283" width="16.6328125" style="1" customWidth="1"/>
    <col min="11284" max="11284" width="26.6328125" style="1" customWidth="1"/>
    <col min="11285" max="11524" width="9.08984375" style="1"/>
    <col min="11525" max="11525" width="71" style="1" customWidth="1"/>
    <col min="11526" max="11526" width="22.6328125" style="1" bestFit="1" customWidth="1"/>
    <col min="11527" max="11527" width="33" style="1" bestFit="1" customWidth="1"/>
    <col min="11528" max="11528" width="26.54296875" style="1" bestFit="1" customWidth="1"/>
    <col min="11529" max="11529" width="22.6328125" style="1" bestFit="1" customWidth="1"/>
    <col min="11530" max="11530" width="33" style="1" bestFit="1" customWidth="1"/>
    <col min="11531" max="11531" width="26.54296875" style="1" customWidth="1"/>
    <col min="11532" max="11532" width="22.6328125" style="1" bestFit="1" customWidth="1"/>
    <col min="11533" max="11534" width="33" style="1" bestFit="1" customWidth="1"/>
    <col min="11535" max="11535" width="22.6328125" style="1" bestFit="1" customWidth="1"/>
    <col min="11536" max="11536" width="33" style="1" bestFit="1" customWidth="1"/>
    <col min="11537" max="11537" width="25.6328125" style="1" customWidth="1"/>
    <col min="11538" max="11539" width="16.6328125" style="1" customWidth="1"/>
    <col min="11540" max="11540" width="26.6328125" style="1" customWidth="1"/>
    <col min="11541" max="11780" width="9.08984375" style="1"/>
    <col min="11781" max="11781" width="71" style="1" customWidth="1"/>
    <col min="11782" max="11782" width="22.6328125" style="1" bestFit="1" customWidth="1"/>
    <col min="11783" max="11783" width="33" style="1" bestFit="1" customWidth="1"/>
    <col min="11784" max="11784" width="26.54296875" style="1" bestFit="1" customWidth="1"/>
    <col min="11785" max="11785" width="22.6328125" style="1" bestFit="1" customWidth="1"/>
    <col min="11786" max="11786" width="33" style="1" bestFit="1" customWidth="1"/>
    <col min="11787" max="11787" width="26.54296875" style="1" customWidth="1"/>
    <col min="11788" max="11788" width="22.6328125" style="1" bestFit="1" customWidth="1"/>
    <col min="11789" max="11790" width="33" style="1" bestFit="1" customWidth="1"/>
    <col min="11791" max="11791" width="22.6328125" style="1" bestFit="1" customWidth="1"/>
    <col min="11792" max="11792" width="33" style="1" bestFit="1" customWidth="1"/>
    <col min="11793" max="11793" width="25.6328125" style="1" customWidth="1"/>
    <col min="11794" max="11795" width="16.6328125" style="1" customWidth="1"/>
    <col min="11796" max="11796" width="26.6328125" style="1" customWidth="1"/>
    <col min="11797" max="12036" width="9.08984375" style="1"/>
    <col min="12037" max="12037" width="71" style="1" customWidth="1"/>
    <col min="12038" max="12038" width="22.6328125" style="1" bestFit="1" customWidth="1"/>
    <col min="12039" max="12039" width="33" style="1" bestFit="1" customWidth="1"/>
    <col min="12040" max="12040" width="26.54296875" style="1" bestFit="1" customWidth="1"/>
    <col min="12041" max="12041" width="22.6328125" style="1" bestFit="1" customWidth="1"/>
    <col min="12042" max="12042" width="33" style="1" bestFit="1" customWidth="1"/>
    <col min="12043" max="12043" width="26.54296875" style="1" customWidth="1"/>
    <col min="12044" max="12044" width="22.6328125" style="1" bestFit="1" customWidth="1"/>
    <col min="12045" max="12046" width="33" style="1" bestFit="1" customWidth="1"/>
    <col min="12047" max="12047" width="22.6328125" style="1" bestFit="1" customWidth="1"/>
    <col min="12048" max="12048" width="33" style="1" bestFit="1" customWidth="1"/>
    <col min="12049" max="12049" width="25.6328125" style="1" customWidth="1"/>
    <col min="12050" max="12051" width="16.6328125" style="1" customWidth="1"/>
    <col min="12052" max="12052" width="26.6328125" style="1" customWidth="1"/>
    <col min="12053" max="12292" width="9.08984375" style="1"/>
    <col min="12293" max="12293" width="71" style="1" customWidth="1"/>
    <col min="12294" max="12294" width="22.6328125" style="1" bestFit="1" customWidth="1"/>
    <col min="12295" max="12295" width="33" style="1" bestFit="1" customWidth="1"/>
    <col min="12296" max="12296" width="26.54296875" style="1" bestFit="1" customWidth="1"/>
    <col min="12297" max="12297" width="22.6328125" style="1" bestFit="1" customWidth="1"/>
    <col min="12298" max="12298" width="33" style="1" bestFit="1" customWidth="1"/>
    <col min="12299" max="12299" width="26.54296875" style="1" customWidth="1"/>
    <col min="12300" max="12300" width="22.6328125" style="1" bestFit="1" customWidth="1"/>
    <col min="12301" max="12302" width="33" style="1" bestFit="1" customWidth="1"/>
    <col min="12303" max="12303" width="22.6328125" style="1" bestFit="1" customWidth="1"/>
    <col min="12304" max="12304" width="33" style="1" bestFit="1" customWidth="1"/>
    <col min="12305" max="12305" width="25.6328125" style="1" customWidth="1"/>
    <col min="12306" max="12307" width="16.6328125" style="1" customWidth="1"/>
    <col min="12308" max="12308" width="26.6328125" style="1" customWidth="1"/>
    <col min="12309" max="12548" width="9.08984375" style="1"/>
    <col min="12549" max="12549" width="71" style="1" customWidth="1"/>
    <col min="12550" max="12550" width="22.6328125" style="1" bestFit="1" customWidth="1"/>
    <col min="12551" max="12551" width="33" style="1" bestFit="1" customWidth="1"/>
    <col min="12552" max="12552" width="26.54296875" style="1" bestFit="1" customWidth="1"/>
    <col min="12553" max="12553" width="22.6328125" style="1" bestFit="1" customWidth="1"/>
    <col min="12554" max="12554" width="33" style="1" bestFit="1" customWidth="1"/>
    <col min="12555" max="12555" width="26.54296875" style="1" customWidth="1"/>
    <col min="12556" max="12556" width="22.6328125" style="1" bestFit="1" customWidth="1"/>
    <col min="12557" max="12558" width="33" style="1" bestFit="1" customWidth="1"/>
    <col min="12559" max="12559" width="22.6328125" style="1" bestFit="1" customWidth="1"/>
    <col min="12560" max="12560" width="33" style="1" bestFit="1" customWidth="1"/>
    <col min="12561" max="12561" width="25.6328125" style="1" customWidth="1"/>
    <col min="12562" max="12563" width="16.6328125" style="1" customWidth="1"/>
    <col min="12564" max="12564" width="26.6328125" style="1" customWidth="1"/>
    <col min="12565" max="12804" width="9.08984375" style="1"/>
    <col min="12805" max="12805" width="71" style="1" customWidth="1"/>
    <col min="12806" max="12806" width="22.6328125" style="1" bestFit="1" customWidth="1"/>
    <col min="12807" max="12807" width="33" style="1" bestFit="1" customWidth="1"/>
    <col min="12808" max="12808" width="26.54296875" style="1" bestFit="1" customWidth="1"/>
    <col min="12809" max="12809" width="22.6328125" style="1" bestFit="1" customWidth="1"/>
    <col min="12810" max="12810" width="33" style="1" bestFit="1" customWidth="1"/>
    <col min="12811" max="12811" width="26.54296875" style="1" customWidth="1"/>
    <col min="12812" max="12812" width="22.6328125" style="1" bestFit="1" customWidth="1"/>
    <col min="12813" max="12814" width="33" style="1" bestFit="1" customWidth="1"/>
    <col min="12815" max="12815" width="22.6328125" style="1" bestFit="1" customWidth="1"/>
    <col min="12816" max="12816" width="33" style="1" bestFit="1" customWidth="1"/>
    <col min="12817" max="12817" width="25.6328125" style="1" customWidth="1"/>
    <col min="12818" max="12819" width="16.6328125" style="1" customWidth="1"/>
    <col min="12820" max="12820" width="26.6328125" style="1" customWidth="1"/>
    <col min="12821" max="13060" width="9.08984375" style="1"/>
    <col min="13061" max="13061" width="71" style="1" customWidth="1"/>
    <col min="13062" max="13062" width="22.6328125" style="1" bestFit="1" customWidth="1"/>
    <col min="13063" max="13063" width="33" style="1" bestFit="1" customWidth="1"/>
    <col min="13064" max="13064" width="26.54296875" style="1" bestFit="1" customWidth="1"/>
    <col min="13065" max="13065" width="22.6328125" style="1" bestFit="1" customWidth="1"/>
    <col min="13066" max="13066" width="33" style="1" bestFit="1" customWidth="1"/>
    <col min="13067" max="13067" width="26.54296875" style="1" customWidth="1"/>
    <col min="13068" max="13068" width="22.6328125" style="1" bestFit="1" customWidth="1"/>
    <col min="13069" max="13070" width="33" style="1" bestFit="1" customWidth="1"/>
    <col min="13071" max="13071" width="22.6328125" style="1" bestFit="1" customWidth="1"/>
    <col min="13072" max="13072" width="33" style="1" bestFit="1" customWidth="1"/>
    <col min="13073" max="13073" width="25.6328125" style="1" customWidth="1"/>
    <col min="13074" max="13075" width="16.6328125" style="1" customWidth="1"/>
    <col min="13076" max="13076" width="26.6328125" style="1" customWidth="1"/>
    <col min="13077" max="13316" width="9.08984375" style="1"/>
    <col min="13317" max="13317" width="71" style="1" customWidth="1"/>
    <col min="13318" max="13318" width="22.6328125" style="1" bestFit="1" customWidth="1"/>
    <col min="13319" max="13319" width="33" style="1" bestFit="1" customWidth="1"/>
    <col min="13320" max="13320" width="26.54296875" style="1" bestFit="1" customWidth="1"/>
    <col min="13321" max="13321" width="22.6328125" style="1" bestFit="1" customWidth="1"/>
    <col min="13322" max="13322" width="33" style="1" bestFit="1" customWidth="1"/>
    <col min="13323" max="13323" width="26.54296875" style="1" customWidth="1"/>
    <col min="13324" max="13324" width="22.6328125" style="1" bestFit="1" customWidth="1"/>
    <col min="13325" max="13326" width="33" style="1" bestFit="1" customWidth="1"/>
    <col min="13327" max="13327" width="22.6328125" style="1" bestFit="1" customWidth="1"/>
    <col min="13328" max="13328" width="33" style="1" bestFit="1" customWidth="1"/>
    <col min="13329" max="13329" width="25.6328125" style="1" customWidth="1"/>
    <col min="13330" max="13331" width="16.6328125" style="1" customWidth="1"/>
    <col min="13332" max="13332" width="26.6328125" style="1" customWidth="1"/>
    <col min="13333" max="13572" width="9.08984375" style="1"/>
    <col min="13573" max="13573" width="71" style="1" customWidth="1"/>
    <col min="13574" max="13574" width="22.6328125" style="1" bestFit="1" customWidth="1"/>
    <col min="13575" max="13575" width="33" style="1" bestFit="1" customWidth="1"/>
    <col min="13576" max="13576" width="26.54296875" style="1" bestFit="1" customWidth="1"/>
    <col min="13577" max="13577" width="22.6328125" style="1" bestFit="1" customWidth="1"/>
    <col min="13578" max="13578" width="33" style="1" bestFit="1" customWidth="1"/>
    <col min="13579" max="13579" width="26.54296875" style="1" customWidth="1"/>
    <col min="13580" max="13580" width="22.6328125" style="1" bestFit="1" customWidth="1"/>
    <col min="13581" max="13582" width="33" style="1" bestFit="1" customWidth="1"/>
    <col min="13583" max="13583" width="22.6328125" style="1" bestFit="1" customWidth="1"/>
    <col min="13584" max="13584" width="33" style="1" bestFit="1" customWidth="1"/>
    <col min="13585" max="13585" width="25.6328125" style="1" customWidth="1"/>
    <col min="13586" max="13587" width="16.6328125" style="1" customWidth="1"/>
    <col min="13588" max="13588" width="26.6328125" style="1" customWidth="1"/>
    <col min="13589" max="13828" width="9.08984375" style="1"/>
    <col min="13829" max="13829" width="71" style="1" customWidth="1"/>
    <col min="13830" max="13830" width="22.6328125" style="1" bestFit="1" customWidth="1"/>
    <col min="13831" max="13831" width="33" style="1" bestFit="1" customWidth="1"/>
    <col min="13832" max="13832" width="26.54296875" style="1" bestFit="1" customWidth="1"/>
    <col min="13833" max="13833" width="22.6328125" style="1" bestFit="1" customWidth="1"/>
    <col min="13834" max="13834" width="33" style="1" bestFit="1" customWidth="1"/>
    <col min="13835" max="13835" width="26.54296875" style="1" customWidth="1"/>
    <col min="13836" max="13836" width="22.6328125" style="1" bestFit="1" customWidth="1"/>
    <col min="13837" max="13838" width="33" style="1" bestFit="1" customWidth="1"/>
    <col min="13839" max="13839" width="22.6328125" style="1" bestFit="1" customWidth="1"/>
    <col min="13840" max="13840" width="33" style="1" bestFit="1" customWidth="1"/>
    <col min="13841" max="13841" width="25.6328125" style="1" customWidth="1"/>
    <col min="13842" max="13843" width="16.6328125" style="1" customWidth="1"/>
    <col min="13844" max="13844" width="26.6328125" style="1" customWidth="1"/>
    <col min="13845" max="14084" width="9.08984375" style="1"/>
    <col min="14085" max="14085" width="71" style="1" customWidth="1"/>
    <col min="14086" max="14086" width="22.6328125" style="1" bestFit="1" customWidth="1"/>
    <col min="14087" max="14087" width="33" style="1" bestFit="1" customWidth="1"/>
    <col min="14088" max="14088" width="26.54296875" style="1" bestFit="1" customWidth="1"/>
    <col min="14089" max="14089" width="22.6328125" style="1" bestFit="1" customWidth="1"/>
    <col min="14090" max="14090" width="33" style="1" bestFit="1" customWidth="1"/>
    <col min="14091" max="14091" width="26.54296875" style="1" customWidth="1"/>
    <col min="14092" max="14092" width="22.6328125" style="1" bestFit="1" customWidth="1"/>
    <col min="14093" max="14094" width="33" style="1" bestFit="1" customWidth="1"/>
    <col min="14095" max="14095" width="22.6328125" style="1" bestFit="1" customWidth="1"/>
    <col min="14096" max="14096" width="33" style="1" bestFit="1" customWidth="1"/>
    <col min="14097" max="14097" width="25.6328125" style="1" customWidth="1"/>
    <col min="14098" max="14099" width="16.6328125" style="1" customWidth="1"/>
    <col min="14100" max="14100" width="26.6328125" style="1" customWidth="1"/>
    <col min="14101" max="14340" width="9.08984375" style="1"/>
    <col min="14341" max="14341" width="71" style="1" customWidth="1"/>
    <col min="14342" max="14342" width="22.6328125" style="1" bestFit="1" customWidth="1"/>
    <col min="14343" max="14343" width="33" style="1" bestFit="1" customWidth="1"/>
    <col min="14344" max="14344" width="26.54296875" style="1" bestFit="1" customWidth="1"/>
    <col min="14345" max="14345" width="22.6328125" style="1" bestFit="1" customWidth="1"/>
    <col min="14346" max="14346" width="33" style="1" bestFit="1" customWidth="1"/>
    <col min="14347" max="14347" width="26.54296875" style="1" customWidth="1"/>
    <col min="14348" max="14348" width="22.6328125" style="1" bestFit="1" customWidth="1"/>
    <col min="14349" max="14350" width="33" style="1" bestFit="1" customWidth="1"/>
    <col min="14351" max="14351" width="22.6328125" style="1" bestFit="1" customWidth="1"/>
    <col min="14352" max="14352" width="33" style="1" bestFit="1" customWidth="1"/>
    <col min="14353" max="14353" width="25.6328125" style="1" customWidth="1"/>
    <col min="14354" max="14355" width="16.6328125" style="1" customWidth="1"/>
    <col min="14356" max="14356" width="26.6328125" style="1" customWidth="1"/>
    <col min="14357" max="14596" width="9.08984375" style="1"/>
    <col min="14597" max="14597" width="71" style="1" customWidth="1"/>
    <col min="14598" max="14598" width="22.6328125" style="1" bestFit="1" customWidth="1"/>
    <col min="14599" max="14599" width="33" style="1" bestFit="1" customWidth="1"/>
    <col min="14600" max="14600" width="26.54296875" style="1" bestFit="1" customWidth="1"/>
    <col min="14601" max="14601" width="22.6328125" style="1" bestFit="1" customWidth="1"/>
    <col min="14602" max="14602" width="33" style="1" bestFit="1" customWidth="1"/>
    <col min="14603" max="14603" width="26.54296875" style="1" customWidth="1"/>
    <col min="14604" max="14604" width="22.6328125" style="1" bestFit="1" customWidth="1"/>
    <col min="14605" max="14606" width="33" style="1" bestFit="1" customWidth="1"/>
    <col min="14607" max="14607" width="22.6328125" style="1" bestFit="1" customWidth="1"/>
    <col min="14608" max="14608" width="33" style="1" bestFit="1" customWidth="1"/>
    <col min="14609" max="14609" width="25.6328125" style="1" customWidth="1"/>
    <col min="14610" max="14611" width="16.6328125" style="1" customWidth="1"/>
    <col min="14612" max="14612" width="26.6328125" style="1" customWidth="1"/>
    <col min="14613" max="14852" width="9.08984375" style="1"/>
    <col min="14853" max="14853" width="71" style="1" customWidth="1"/>
    <col min="14854" max="14854" width="22.6328125" style="1" bestFit="1" customWidth="1"/>
    <col min="14855" max="14855" width="33" style="1" bestFit="1" customWidth="1"/>
    <col min="14856" max="14856" width="26.54296875" style="1" bestFit="1" customWidth="1"/>
    <col min="14857" max="14857" width="22.6328125" style="1" bestFit="1" customWidth="1"/>
    <col min="14858" max="14858" width="33" style="1" bestFit="1" customWidth="1"/>
    <col min="14859" max="14859" width="26.54296875" style="1" customWidth="1"/>
    <col min="14860" max="14860" width="22.6328125" style="1" bestFit="1" customWidth="1"/>
    <col min="14861" max="14862" width="33" style="1" bestFit="1" customWidth="1"/>
    <col min="14863" max="14863" width="22.6328125" style="1" bestFit="1" customWidth="1"/>
    <col min="14864" max="14864" width="33" style="1" bestFit="1" customWidth="1"/>
    <col min="14865" max="14865" width="25.6328125" style="1" customWidth="1"/>
    <col min="14866" max="14867" width="16.6328125" style="1" customWidth="1"/>
    <col min="14868" max="14868" width="26.6328125" style="1" customWidth="1"/>
    <col min="14869" max="15108" width="9.08984375" style="1"/>
    <col min="15109" max="15109" width="71" style="1" customWidth="1"/>
    <col min="15110" max="15110" width="22.6328125" style="1" bestFit="1" customWidth="1"/>
    <col min="15111" max="15111" width="33" style="1" bestFit="1" customWidth="1"/>
    <col min="15112" max="15112" width="26.54296875" style="1" bestFit="1" customWidth="1"/>
    <col min="15113" max="15113" width="22.6328125" style="1" bestFit="1" customWidth="1"/>
    <col min="15114" max="15114" width="33" style="1" bestFit="1" customWidth="1"/>
    <col min="15115" max="15115" width="26.54296875" style="1" customWidth="1"/>
    <col min="15116" max="15116" width="22.6328125" style="1" bestFit="1" customWidth="1"/>
    <col min="15117" max="15118" width="33" style="1" bestFit="1" customWidth="1"/>
    <col min="15119" max="15119" width="22.6328125" style="1" bestFit="1" customWidth="1"/>
    <col min="15120" max="15120" width="33" style="1" bestFit="1" customWidth="1"/>
    <col min="15121" max="15121" width="25.6328125" style="1" customWidth="1"/>
    <col min="15122" max="15123" width="16.6328125" style="1" customWidth="1"/>
    <col min="15124" max="15124" width="26.6328125" style="1" customWidth="1"/>
    <col min="15125" max="15364" width="9.08984375" style="1"/>
    <col min="15365" max="15365" width="71" style="1" customWidth="1"/>
    <col min="15366" max="15366" width="22.6328125" style="1" bestFit="1" customWidth="1"/>
    <col min="15367" max="15367" width="33" style="1" bestFit="1" customWidth="1"/>
    <col min="15368" max="15368" width="26.54296875" style="1" bestFit="1" customWidth="1"/>
    <col min="15369" max="15369" width="22.6328125" style="1" bestFit="1" customWidth="1"/>
    <col min="15370" max="15370" width="33" style="1" bestFit="1" customWidth="1"/>
    <col min="15371" max="15371" width="26.54296875" style="1" customWidth="1"/>
    <col min="15372" max="15372" width="22.6328125" style="1" bestFit="1" customWidth="1"/>
    <col min="15373" max="15374" width="33" style="1" bestFit="1" customWidth="1"/>
    <col min="15375" max="15375" width="22.6328125" style="1" bestFit="1" customWidth="1"/>
    <col min="15376" max="15376" width="33" style="1" bestFit="1" customWidth="1"/>
    <col min="15377" max="15377" width="25.6328125" style="1" customWidth="1"/>
    <col min="15378" max="15379" width="16.6328125" style="1" customWidth="1"/>
    <col min="15380" max="15380" width="26.6328125" style="1" customWidth="1"/>
    <col min="15381" max="15620" width="9.08984375" style="1"/>
    <col min="15621" max="15621" width="71" style="1" customWidth="1"/>
    <col min="15622" max="15622" width="22.6328125" style="1" bestFit="1" customWidth="1"/>
    <col min="15623" max="15623" width="33" style="1" bestFit="1" customWidth="1"/>
    <col min="15624" max="15624" width="26.54296875" style="1" bestFit="1" customWidth="1"/>
    <col min="15625" max="15625" width="22.6328125" style="1" bestFit="1" customWidth="1"/>
    <col min="15626" max="15626" width="33" style="1" bestFit="1" customWidth="1"/>
    <col min="15627" max="15627" width="26.54296875" style="1" customWidth="1"/>
    <col min="15628" max="15628" width="22.6328125" style="1" bestFit="1" customWidth="1"/>
    <col min="15629" max="15630" width="33" style="1" bestFit="1" customWidth="1"/>
    <col min="15631" max="15631" width="22.6328125" style="1" bestFit="1" customWidth="1"/>
    <col min="15632" max="15632" width="33" style="1" bestFit="1" customWidth="1"/>
    <col min="15633" max="15633" width="25.6328125" style="1" customWidth="1"/>
    <col min="15634" max="15635" width="16.6328125" style="1" customWidth="1"/>
    <col min="15636" max="15636" width="26.6328125" style="1" customWidth="1"/>
    <col min="15637" max="15876" width="9.08984375" style="1"/>
    <col min="15877" max="15877" width="71" style="1" customWidth="1"/>
    <col min="15878" max="15878" width="22.6328125" style="1" bestFit="1" customWidth="1"/>
    <col min="15879" max="15879" width="33" style="1" bestFit="1" customWidth="1"/>
    <col min="15880" max="15880" width="26.54296875" style="1" bestFit="1" customWidth="1"/>
    <col min="15881" max="15881" width="22.6328125" style="1" bestFit="1" customWidth="1"/>
    <col min="15882" max="15882" width="33" style="1" bestFit="1" customWidth="1"/>
    <col min="15883" max="15883" width="26.54296875" style="1" customWidth="1"/>
    <col min="15884" max="15884" width="22.6328125" style="1" bestFit="1" customWidth="1"/>
    <col min="15885" max="15886" width="33" style="1" bestFit="1" customWidth="1"/>
    <col min="15887" max="15887" width="22.6328125" style="1" bestFit="1" customWidth="1"/>
    <col min="15888" max="15888" width="33" style="1" bestFit="1" customWidth="1"/>
    <col min="15889" max="15889" width="25.6328125" style="1" customWidth="1"/>
    <col min="15890" max="15891" width="16.6328125" style="1" customWidth="1"/>
    <col min="15892" max="15892" width="26.6328125" style="1" customWidth="1"/>
    <col min="15893" max="16132" width="9.08984375" style="1"/>
    <col min="16133" max="16133" width="71" style="1" customWidth="1"/>
    <col min="16134" max="16134" width="22.6328125" style="1" bestFit="1" customWidth="1"/>
    <col min="16135" max="16135" width="33" style="1" bestFit="1" customWidth="1"/>
    <col min="16136" max="16136" width="26.54296875" style="1" bestFit="1" customWidth="1"/>
    <col min="16137" max="16137" width="22.6328125" style="1" bestFit="1" customWidth="1"/>
    <col min="16138" max="16138" width="33" style="1" bestFit="1" customWidth="1"/>
    <col min="16139" max="16139" width="26.54296875" style="1" customWidth="1"/>
    <col min="16140" max="16140" width="22.6328125" style="1" bestFit="1" customWidth="1"/>
    <col min="16141" max="16142" width="33" style="1" bestFit="1" customWidth="1"/>
    <col min="16143" max="16143" width="22.6328125" style="1" bestFit="1" customWidth="1"/>
    <col min="16144" max="16144" width="33" style="1" bestFit="1" customWidth="1"/>
    <col min="16145" max="16145" width="25.6328125" style="1" customWidth="1"/>
    <col min="16146" max="16147" width="16.6328125" style="1" customWidth="1"/>
    <col min="16148" max="16148" width="26.6328125" style="1" customWidth="1"/>
    <col min="16149" max="16384" width="9.08984375" style="1"/>
  </cols>
  <sheetData>
    <row r="2" spans="2:18" x14ac:dyDescent="0.3">
      <c r="B2" s="22"/>
      <c r="C2" s="22"/>
      <c r="D2" s="22"/>
      <c r="E2" s="22"/>
      <c r="F2" s="22"/>
      <c r="G2" s="645" t="str">
        <f>Index!B2</f>
        <v xml:space="preserve">      Maharashtra State Power Generation Company Ltd.</v>
      </c>
      <c r="H2" s="22"/>
      <c r="I2" s="22"/>
      <c r="J2" s="22"/>
      <c r="K2" s="22"/>
      <c r="L2" s="22"/>
      <c r="M2" s="22"/>
      <c r="N2" s="22"/>
      <c r="O2" s="22"/>
      <c r="P2" s="22"/>
      <c r="Q2" s="22"/>
      <c r="R2" s="22"/>
    </row>
    <row r="3" spans="2:18" x14ac:dyDescent="0.3">
      <c r="B3" s="322"/>
      <c r="C3" s="322"/>
      <c r="D3" s="322"/>
      <c r="E3" s="322"/>
      <c r="F3" s="322"/>
      <c r="G3" s="658" t="s">
        <v>996</v>
      </c>
      <c r="H3" s="322"/>
      <c r="I3" s="322"/>
      <c r="J3" s="322"/>
      <c r="K3" s="322"/>
      <c r="L3" s="322"/>
      <c r="M3" s="322"/>
      <c r="N3" s="322"/>
      <c r="O3" s="322"/>
      <c r="P3" s="322"/>
      <c r="Q3" s="322"/>
      <c r="R3" s="322"/>
    </row>
    <row r="4" spans="2:18" x14ac:dyDescent="0.3">
      <c r="B4" s="22"/>
      <c r="C4" s="22"/>
      <c r="D4" s="22"/>
      <c r="E4" s="22"/>
      <c r="F4" s="22"/>
      <c r="G4" s="727" t="s">
        <v>1244</v>
      </c>
      <c r="H4" s="22"/>
      <c r="I4" s="22"/>
      <c r="J4" s="22"/>
      <c r="K4" s="22"/>
      <c r="L4" s="22"/>
      <c r="M4" s="22"/>
      <c r="N4" s="22"/>
      <c r="O4" s="22"/>
      <c r="P4" s="22"/>
      <c r="Q4" s="22"/>
      <c r="R4" s="22"/>
    </row>
    <row r="6" spans="2:18" x14ac:dyDescent="0.3">
      <c r="B6" s="42" t="s">
        <v>1245</v>
      </c>
      <c r="C6" s="42"/>
      <c r="D6" s="42"/>
      <c r="E6" s="42"/>
      <c r="F6" s="42"/>
      <c r="G6" s="42"/>
      <c r="H6" s="42"/>
      <c r="I6" s="42"/>
      <c r="J6" s="42"/>
      <c r="K6" s="42"/>
      <c r="L6" s="42"/>
      <c r="M6" s="42"/>
      <c r="N6" s="42"/>
      <c r="O6" s="42"/>
      <c r="P6" s="42"/>
      <c r="Q6" s="42"/>
    </row>
    <row r="7" spans="2:18" x14ac:dyDescent="0.3">
      <c r="B7" s="42" t="s">
        <v>1246</v>
      </c>
      <c r="C7" s="42" t="s">
        <v>1002</v>
      </c>
      <c r="D7" s="42"/>
      <c r="E7" s="42"/>
      <c r="F7" s="42"/>
      <c r="G7" s="42"/>
      <c r="H7" s="42"/>
      <c r="I7" s="42"/>
      <c r="J7" s="42"/>
      <c r="K7" s="42"/>
      <c r="L7" s="42"/>
      <c r="M7" s="42"/>
      <c r="N7" s="42"/>
      <c r="O7" s="42"/>
      <c r="P7" s="42"/>
      <c r="Q7" s="42"/>
    </row>
    <row r="9" spans="2:18" ht="32.4" customHeight="1" x14ac:dyDescent="0.3">
      <c r="B9" s="215"/>
      <c r="C9" s="1513" t="s">
        <v>1247</v>
      </c>
      <c r="D9" s="1514"/>
      <c r="E9" s="1515"/>
      <c r="F9" s="1513" t="s">
        <v>1248</v>
      </c>
      <c r="G9" s="1514"/>
      <c r="H9" s="1515"/>
      <c r="I9" s="1513" t="s">
        <v>1249</v>
      </c>
      <c r="J9" s="1514"/>
      <c r="K9" s="1515"/>
      <c r="L9" s="1513" t="s">
        <v>1250</v>
      </c>
      <c r="M9" s="1514"/>
      <c r="N9" s="1515"/>
      <c r="O9" s="1513" t="s">
        <v>1251</v>
      </c>
      <c r="P9" s="1514"/>
      <c r="Q9" s="1515"/>
    </row>
    <row r="10" spans="2:18" ht="56" x14ac:dyDescent="0.3">
      <c r="B10" s="740"/>
      <c r="C10" s="654" t="s">
        <v>1252</v>
      </c>
      <c r="D10" s="654" t="s">
        <v>1253</v>
      </c>
      <c r="E10" s="654" t="s">
        <v>1254</v>
      </c>
      <c r="F10" s="654" t="s">
        <v>1255</v>
      </c>
      <c r="G10" s="654" t="s">
        <v>1253</v>
      </c>
      <c r="H10" s="654" t="s">
        <v>1254</v>
      </c>
      <c r="I10" s="654" t="s">
        <v>1255</v>
      </c>
      <c r="J10" s="654" t="s">
        <v>1253</v>
      </c>
      <c r="K10" s="654" t="s">
        <v>1254</v>
      </c>
      <c r="L10" s="654" t="s">
        <v>1255</v>
      </c>
      <c r="M10" s="654" t="s">
        <v>1253</v>
      </c>
      <c r="N10" s="654" t="s">
        <v>1254</v>
      </c>
      <c r="O10" s="654" t="s">
        <v>1255</v>
      </c>
      <c r="P10" s="654" t="s">
        <v>1253</v>
      </c>
      <c r="Q10" s="654" t="s">
        <v>1254</v>
      </c>
    </row>
    <row r="11" spans="2:18" x14ac:dyDescent="0.3">
      <c r="B11" s="741" t="s">
        <v>1256</v>
      </c>
      <c r="C11" s="1505" t="s">
        <v>1002</v>
      </c>
      <c r="D11" s="1506"/>
      <c r="E11" s="1506"/>
      <c r="F11" s="1506"/>
      <c r="G11" s="1506"/>
      <c r="H11" s="1506"/>
      <c r="I11" s="1506"/>
      <c r="J11" s="1506"/>
      <c r="K11" s="1506"/>
      <c r="L11" s="1506"/>
      <c r="M11" s="1506"/>
      <c r="N11" s="1506"/>
      <c r="O11" s="1506"/>
      <c r="P11" s="1506"/>
      <c r="Q11" s="1507"/>
      <c r="R11" s="742"/>
    </row>
    <row r="12" spans="2:18" x14ac:dyDescent="0.3">
      <c r="B12" s="9" t="s">
        <v>1011</v>
      </c>
      <c r="C12" s="1508"/>
      <c r="D12" s="1453"/>
      <c r="E12" s="1453"/>
      <c r="F12" s="1453"/>
      <c r="G12" s="1453"/>
      <c r="H12" s="1453"/>
      <c r="I12" s="1453"/>
      <c r="J12" s="1453"/>
      <c r="K12" s="1453"/>
      <c r="L12" s="1453"/>
      <c r="M12" s="1453"/>
      <c r="N12" s="1453"/>
      <c r="O12" s="1453"/>
      <c r="P12" s="1453"/>
      <c r="Q12" s="1509"/>
      <c r="R12" s="743"/>
    </row>
    <row r="13" spans="2:18" x14ac:dyDescent="0.3">
      <c r="B13" s="9" t="s">
        <v>1011</v>
      </c>
      <c r="C13" s="1508"/>
      <c r="D13" s="1453"/>
      <c r="E13" s="1453"/>
      <c r="F13" s="1453"/>
      <c r="G13" s="1453"/>
      <c r="H13" s="1453"/>
      <c r="I13" s="1453"/>
      <c r="J13" s="1453"/>
      <c r="K13" s="1453"/>
      <c r="L13" s="1453"/>
      <c r="M13" s="1453"/>
      <c r="N13" s="1453"/>
      <c r="O13" s="1453"/>
      <c r="P13" s="1453"/>
      <c r="Q13" s="1509"/>
    </row>
    <row r="14" spans="2:18" x14ac:dyDescent="0.3">
      <c r="B14" s="39" t="s">
        <v>1257</v>
      </c>
      <c r="C14" s="1508"/>
      <c r="D14" s="1453"/>
      <c r="E14" s="1453"/>
      <c r="F14" s="1453"/>
      <c r="G14" s="1453"/>
      <c r="H14" s="1453"/>
      <c r="I14" s="1453"/>
      <c r="J14" s="1453"/>
      <c r="K14" s="1453"/>
      <c r="L14" s="1453"/>
      <c r="M14" s="1453"/>
      <c r="N14" s="1453"/>
      <c r="O14" s="1453"/>
      <c r="P14" s="1453"/>
      <c r="Q14" s="1509"/>
      <c r="R14" s="489"/>
    </row>
    <row r="15" spans="2:18" x14ac:dyDescent="0.3">
      <c r="B15" s="9" t="s">
        <v>1258</v>
      </c>
      <c r="C15" s="1508"/>
      <c r="D15" s="1453"/>
      <c r="E15" s="1453"/>
      <c r="F15" s="1453"/>
      <c r="G15" s="1453"/>
      <c r="H15" s="1453"/>
      <c r="I15" s="1453"/>
      <c r="J15" s="1453"/>
      <c r="K15" s="1453"/>
      <c r="L15" s="1453"/>
      <c r="M15" s="1453"/>
      <c r="N15" s="1453"/>
      <c r="O15" s="1453"/>
      <c r="P15" s="1453"/>
      <c r="Q15" s="1509"/>
    </row>
    <row r="16" spans="2:18" x14ac:dyDescent="0.3">
      <c r="B16" s="744" t="s">
        <v>1259</v>
      </c>
      <c r="C16" s="1508"/>
      <c r="D16" s="1453"/>
      <c r="E16" s="1453"/>
      <c r="F16" s="1453"/>
      <c r="G16" s="1453"/>
      <c r="H16" s="1453"/>
      <c r="I16" s="1453"/>
      <c r="J16" s="1453"/>
      <c r="K16" s="1453"/>
      <c r="L16" s="1453"/>
      <c r="M16" s="1453"/>
      <c r="N16" s="1453"/>
      <c r="O16" s="1453"/>
      <c r="P16" s="1453"/>
      <c r="Q16" s="1509"/>
      <c r="R16" s="489"/>
    </row>
    <row r="17" spans="2:20" x14ac:dyDescent="0.3">
      <c r="B17" s="745" t="s">
        <v>1260</v>
      </c>
      <c r="C17" s="1508"/>
      <c r="D17" s="1453"/>
      <c r="E17" s="1453"/>
      <c r="F17" s="1453"/>
      <c r="G17" s="1453"/>
      <c r="H17" s="1453"/>
      <c r="I17" s="1453"/>
      <c r="J17" s="1453"/>
      <c r="K17" s="1453"/>
      <c r="L17" s="1453"/>
      <c r="M17" s="1453"/>
      <c r="N17" s="1453"/>
      <c r="O17" s="1453"/>
      <c r="P17" s="1453"/>
      <c r="Q17" s="1509"/>
      <c r="R17" s="746"/>
    </row>
    <row r="18" spans="2:20" x14ac:dyDescent="0.3">
      <c r="B18" s="744" t="s">
        <v>1261</v>
      </c>
      <c r="C18" s="1508"/>
      <c r="D18" s="1453"/>
      <c r="E18" s="1453"/>
      <c r="F18" s="1453"/>
      <c r="G18" s="1453"/>
      <c r="H18" s="1453"/>
      <c r="I18" s="1453"/>
      <c r="J18" s="1453"/>
      <c r="K18" s="1453"/>
      <c r="L18" s="1453"/>
      <c r="M18" s="1453"/>
      <c r="N18" s="1453"/>
      <c r="O18" s="1453"/>
      <c r="P18" s="1453"/>
      <c r="Q18" s="1509"/>
      <c r="R18" s="742"/>
      <c r="T18" s="742"/>
    </row>
    <row r="19" spans="2:20" x14ac:dyDescent="0.3">
      <c r="B19" s="39" t="s">
        <v>1262</v>
      </c>
      <c r="C19" s="1508"/>
      <c r="D19" s="1453"/>
      <c r="E19" s="1453"/>
      <c r="F19" s="1453"/>
      <c r="G19" s="1453"/>
      <c r="H19" s="1453"/>
      <c r="I19" s="1453"/>
      <c r="J19" s="1453"/>
      <c r="K19" s="1453"/>
      <c r="L19" s="1453"/>
      <c r="M19" s="1453"/>
      <c r="N19" s="1453"/>
      <c r="O19" s="1453"/>
      <c r="P19" s="1453"/>
      <c r="Q19" s="1509"/>
      <c r="R19" s="747"/>
      <c r="T19" s="742"/>
    </row>
    <row r="20" spans="2:20" s="42" customFormat="1" x14ac:dyDescent="0.3">
      <c r="B20" s="39" t="s">
        <v>1263</v>
      </c>
      <c r="C20" s="1508"/>
      <c r="D20" s="1453"/>
      <c r="E20" s="1453"/>
      <c r="F20" s="1453"/>
      <c r="G20" s="1453"/>
      <c r="H20" s="1453"/>
      <c r="I20" s="1453"/>
      <c r="J20" s="1453"/>
      <c r="K20" s="1453"/>
      <c r="L20" s="1453"/>
      <c r="M20" s="1453"/>
      <c r="N20" s="1453"/>
      <c r="O20" s="1453"/>
      <c r="P20" s="1453"/>
      <c r="Q20" s="1509"/>
      <c r="R20" s="748"/>
      <c r="S20" s="748"/>
    </row>
    <row r="21" spans="2:20" ht="60.75" customHeight="1" x14ac:dyDescent="0.3">
      <c r="B21" s="749" t="s">
        <v>1264</v>
      </c>
      <c r="C21" s="1510"/>
      <c r="D21" s="1511"/>
      <c r="E21" s="1511"/>
      <c r="F21" s="1511"/>
      <c r="G21" s="1511"/>
      <c r="H21" s="1511"/>
      <c r="I21" s="1511"/>
      <c r="J21" s="1511"/>
      <c r="K21" s="1511"/>
      <c r="L21" s="1511"/>
      <c r="M21" s="1511"/>
      <c r="N21" s="1511"/>
      <c r="O21" s="1511"/>
      <c r="P21" s="1511"/>
      <c r="Q21" s="1512"/>
      <c r="R21" s="489"/>
    </row>
    <row r="22" spans="2:20" x14ac:dyDescent="0.3">
      <c r="B22" s="750"/>
      <c r="C22" s="751"/>
      <c r="D22" s="133"/>
      <c r="E22" s="752"/>
      <c r="F22" s="753"/>
      <c r="G22" s="742"/>
      <c r="H22" s="754"/>
      <c r="I22" s="755"/>
      <c r="J22" s="489"/>
      <c r="K22" s="756"/>
      <c r="L22" s="756"/>
      <c r="M22" s="756"/>
      <c r="N22" s="756"/>
      <c r="O22" s="753"/>
      <c r="P22" s="742"/>
      <c r="Q22" s="756"/>
    </row>
    <row r="23" spans="2:20" x14ac:dyDescent="0.3">
      <c r="B23" s="1" t="s">
        <v>1265</v>
      </c>
      <c r="G23" s="742"/>
      <c r="H23" s="757"/>
      <c r="I23" s="757"/>
      <c r="J23" s="489"/>
      <c r="K23" s="757"/>
      <c r="L23" s="757"/>
      <c r="M23" s="757"/>
      <c r="N23" s="757"/>
      <c r="P23" s="742"/>
      <c r="Q23" s="757"/>
      <c r="R23" s="489"/>
    </row>
    <row r="24" spans="2:20" x14ac:dyDescent="0.3">
      <c r="H24" s="758"/>
      <c r="K24" s="758"/>
      <c r="L24" s="758"/>
      <c r="M24" s="758"/>
      <c r="N24" s="758"/>
      <c r="Q24" s="758"/>
    </row>
    <row r="25" spans="2:20" x14ac:dyDescent="0.3">
      <c r="C25" s="742"/>
      <c r="D25" s="742"/>
      <c r="E25" s="742"/>
      <c r="F25" s="742"/>
      <c r="G25" s="742"/>
      <c r="H25" s="742"/>
      <c r="I25" s="742"/>
      <c r="J25" s="742"/>
      <c r="K25" s="742"/>
      <c r="L25" s="742"/>
      <c r="M25" s="742"/>
      <c r="N25" s="742"/>
      <c r="O25" s="742"/>
      <c r="P25" s="742"/>
      <c r="Q25" s="742"/>
    </row>
    <row r="26" spans="2:20" x14ac:dyDescent="0.3">
      <c r="H26" s="742"/>
      <c r="K26" s="742"/>
      <c r="L26" s="742"/>
      <c r="M26" s="742"/>
      <c r="N26" s="742"/>
      <c r="Q26" s="742"/>
      <c r="S26" s="742"/>
    </row>
    <row r="27" spans="2:20" x14ac:dyDescent="0.3">
      <c r="C27" s="742"/>
      <c r="D27" s="742"/>
      <c r="F27" s="742"/>
      <c r="G27" s="742"/>
      <c r="H27" s="742"/>
      <c r="I27" s="742"/>
      <c r="J27" s="742"/>
      <c r="K27" s="742"/>
      <c r="L27" s="742"/>
      <c r="M27" s="742"/>
      <c r="N27" s="742"/>
      <c r="O27" s="742"/>
      <c r="P27" s="742"/>
      <c r="Q27" s="742"/>
    </row>
    <row r="29" spans="2:20" ht="29.4" customHeight="1" x14ac:dyDescent="0.3">
      <c r="C29" s="453"/>
      <c r="E29" s="742"/>
    </row>
  </sheetData>
  <mergeCells count="6">
    <mergeCell ref="C11:Q21"/>
    <mergeCell ref="C9:E9"/>
    <mergeCell ref="F9:H9"/>
    <mergeCell ref="I9:K9"/>
    <mergeCell ref="L9:N9"/>
    <mergeCell ref="O9:Q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C37"/>
  <sheetViews>
    <sheetView workbookViewId="0">
      <selection activeCell="J2" sqref="J2"/>
    </sheetView>
  </sheetViews>
  <sheetFormatPr defaultColWidth="9.08984375" defaultRowHeight="14" x14ac:dyDescent="0.3"/>
  <cols>
    <col min="1" max="1" width="9.08984375" style="1"/>
    <col min="2" max="2" width="51" style="1" customWidth="1"/>
    <col min="3" max="3" width="124" style="1" customWidth="1"/>
    <col min="4" max="257" width="9.08984375" style="1"/>
    <col min="258" max="258" width="50.36328125" style="1" customWidth="1"/>
    <col min="259" max="259" width="90.54296875" style="1" customWidth="1"/>
    <col min="260" max="513" width="9.08984375" style="1"/>
    <col min="514" max="514" width="50.36328125" style="1" customWidth="1"/>
    <col min="515" max="515" width="90.54296875" style="1" customWidth="1"/>
    <col min="516" max="769" width="9.08984375" style="1"/>
    <col min="770" max="770" width="50.36328125" style="1" customWidth="1"/>
    <col min="771" max="771" width="90.54296875" style="1" customWidth="1"/>
    <col min="772" max="1025" width="9.08984375" style="1"/>
    <col min="1026" max="1026" width="50.36328125" style="1" customWidth="1"/>
    <col min="1027" max="1027" width="90.54296875" style="1" customWidth="1"/>
    <col min="1028" max="1281" width="9.08984375" style="1"/>
    <col min="1282" max="1282" width="50.36328125" style="1" customWidth="1"/>
    <col min="1283" max="1283" width="90.54296875" style="1" customWidth="1"/>
    <col min="1284" max="1537" width="9.08984375" style="1"/>
    <col min="1538" max="1538" width="50.36328125" style="1" customWidth="1"/>
    <col min="1539" max="1539" width="90.54296875" style="1" customWidth="1"/>
    <col min="1540" max="1793" width="9.08984375" style="1"/>
    <col min="1794" max="1794" width="50.36328125" style="1" customWidth="1"/>
    <col min="1795" max="1795" width="90.54296875" style="1" customWidth="1"/>
    <col min="1796" max="2049" width="9.08984375" style="1"/>
    <col min="2050" max="2050" width="50.36328125" style="1" customWidth="1"/>
    <col min="2051" max="2051" width="90.54296875" style="1" customWidth="1"/>
    <col min="2052" max="2305" width="9.08984375" style="1"/>
    <col min="2306" max="2306" width="50.36328125" style="1" customWidth="1"/>
    <col min="2307" max="2307" width="90.54296875" style="1" customWidth="1"/>
    <col min="2308" max="2561" width="9.08984375" style="1"/>
    <col min="2562" max="2562" width="50.36328125" style="1" customWidth="1"/>
    <col min="2563" max="2563" width="90.54296875" style="1" customWidth="1"/>
    <col min="2564" max="2817" width="9.08984375" style="1"/>
    <col min="2818" max="2818" width="50.36328125" style="1" customWidth="1"/>
    <col min="2819" max="2819" width="90.54296875" style="1" customWidth="1"/>
    <col min="2820" max="3073" width="9.08984375" style="1"/>
    <col min="3074" max="3074" width="50.36328125" style="1" customWidth="1"/>
    <col min="3075" max="3075" width="90.54296875" style="1" customWidth="1"/>
    <col min="3076" max="3329" width="9.08984375" style="1"/>
    <col min="3330" max="3330" width="50.36328125" style="1" customWidth="1"/>
    <col min="3331" max="3331" width="90.54296875" style="1" customWidth="1"/>
    <col min="3332" max="3585" width="9.08984375" style="1"/>
    <col min="3586" max="3586" width="50.36328125" style="1" customWidth="1"/>
    <col min="3587" max="3587" width="90.54296875" style="1" customWidth="1"/>
    <col min="3588" max="3841" width="9.08984375" style="1"/>
    <col min="3842" max="3842" width="50.36328125" style="1" customWidth="1"/>
    <col min="3843" max="3843" width="90.54296875" style="1" customWidth="1"/>
    <col min="3844" max="4097" width="9.08984375" style="1"/>
    <col min="4098" max="4098" width="50.36328125" style="1" customWidth="1"/>
    <col min="4099" max="4099" width="90.54296875" style="1" customWidth="1"/>
    <col min="4100" max="4353" width="9.08984375" style="1"/>
    <col min="4354" max="4354" width="50.36328125" style="1" customWidth="1"/>
    <col min="4355" max="4355" width="90.54296875" style="1" customWidth="1"/>
    <col min="4356" max="4609" width="9.08984375" style="1"/>
    <col min="4610" max="4610" width="50.36328125" style="1" customWidth="1"/>
    <col min="4611" max="4611" width="90.54296875" style="1" customWidth="1"/>
    <col min="4612" max="4865" width="9.08984375" style="1"/>
    <col min="4866" max="4866" width="50.36328125" style="1" customWidth="1"/>
    <col min="4867" max="4867" width="90.54296875" style="1" customWidth="1"/>
    <col min="4868" max="5121" width="9.08984375" style="1"/>
    <col min="5122" max="5122" width="50.36328125" style="1" customWidth="1"/>
    <col min="5123" max="5123" width="90.54296875" style="1" customWidth="1"/>
    <col min="5124" max="5377" width="9.08984375" style="1"/>
    <col min="5378" max="5378" width="50.36328125" style="1" customWidth="1"/>
    <col min="5379" max="5379" width="90.54296875" style="1" customWidth="1"/>
    <col min="5380" max="5633" width="9.08984375" style="1"/>
    <col min="5634" max="5634" width="50.36328125" style="1" customWidth="1"/>
    <col min="5635" max="5635" width="90.54296875" style="1" customWidth="1"/>
    <col min="5636" max="5889" width="9.08984375" style="1"/>
    <col min="5890" max="5890" width="50.36328125" style="1" customWidth="1"/>
    <col min="5891" max="5891" width="90.54296875" style="1" customWidth="1"/>
    <col min="5892" max="6145" width="9.08984375" style="1"/>
    <col min="6146" max="6146" width="50.36328125" style="1" customWidth="1"/>
    <col min="6147" max="6147" width="90.54296875" style="1" customWidth="1"/>
    <col min="6148" max="6401" width="9.08984375" style="1"/>
    <col min="6402" max="6402" width="50.36328125" style="1" customWidth="1"/>
    <col min="6403" max="6403" width="90.54296875" style="1" customWidth="1"/>
    <col min="6404" max="6657" width="9.08984375" style="1"/>
    <col min="6658" max="6658" width="50.36328125" style="1" customWidth="1"/>
    <col min="6659" max="6659" width="90.54296875" style="1" customWidth="1"/>
    <col min="6660" max="6913" width="9.08984375" style="1"/>
    <col min="6914" max="6914" width="50.36328125" style="1" customWidth="1"/>
    <col min="6915" max="6915" width="90.54296875" style="1" customWidth="1"/>
    <col min="6916" max="7169" width="9.08984375" style="1"/>
    <col min="7170" max="7170" width="50.36328125" style="1" customWidth="1"/>
    <col min="7171" max="7171" width="90.54296875" style="1" customWidth="1"/>
    <col min="7172" max="7425" width="9.08984375" style="1"/>
    <col min="7426" max="7426" width="50.36328125" style="1" customWidth="1"/>
    <col min="7427" max="7427" width="90.54296875" style="1" customWidth="1"/>
    <col min="7428" max="7681" width="9.08984375" style="1"/>
    <col min="7682" max="7682" width="50.36328125" style="1" customWidth="1"/>
    <col min="7683" max="7683" width="90.54296875" style="1" customWidth="1"/>
    <col min="7684" max="7937" width="9.08984375" style="1"/>
    <col min="7938" max="7938" width="50.36328125" style="1" customWidth="1"/>
    <col min="7939" max="7939" width="90.54296875" style="1" customWidth="1"/>
    <col min="7940" max="8193" width="9.08984375" style="1"/>
    <col min="8194" max="8194" width="50.36328125" style="1" customWidth="1"/>
    <col min="8195" max="8195" width="90.54296875" style="1" customWidth="1"/>
    <col min="8196" max="8449" width="9.08984375" style="1"/>
    <col min="8450" max="8450" width="50.36328125" style="1" customWidth="1"/>
    <col min="8451" max="8451" width="90.54296875" style="1" customWidth="1"/>
    <col min="8452" max="8705" width="9.08984375" style="1"/>
    <col min="8706" max="8706" width="50.36328125" style="1" customWidth="1"/>
    <col min="8707" max="8707" width="90.54296875" style="1" customWidth="1"/>
    <col min="8708" max="8961" width="9.08984375" style="1"/>
    <col min="8962" max="8962" width="50.36328125" style="1" customWidth="1"/>
    <col min="8963" max="8963" width="90.54296875" style="1" customWidth="1"/>
    <col min="8964" max="9217" width="9.08984375" style="1"/>
    <col min="9218" max="9218" width="50.36328125" style="1" customWidth="1"/>
    <col min="9219" max="9219" width="90.54296875" style="1" customWidth="1"/>
    <col min="9220" max="9473" width="9.08984375" style="1"/>
    <col min="9474" max="9474" width="50.36328125" style="1" customWidth="1"/>
    <col min="9475" max="9475" width="90.54296875" style="1" customWidth="1"/>
    <col min="9476" max="9729" width="9.08984375" style="1"/>
    <col min="9730" max="9730" width="50.36328125" style="1" customWidth="1"/>
    <col min="9731" max="9731" width="90.54296875" style="1" customWidth="1"/>
    <col min="9732" max="9985" width="9.08984375" style="1"/>
    <col min="9986" max="9986" width="50.36328125" style="1" customWidth="1"/>
    <col min="9987" max="9987" width="90.54296875" style="1" customWidth="1"/>
    <col min="9988" max="10241" width="9.08984375" style="1"/>
    <col min="10242" max="10242" width="50.36328125" style="1" customWidth="1"/>
    <col min="10243" max="10243" width="90.54296875" style="1" customWidth="1"/>
    <col min="10244" max="10497" width="9.08984375" style="1"/>
    <col min="10498" max="10498" width="50.36328125" style="1" customWidth="1"/>
    <col min="10499" max="10499" width="90.54296875" style="1" customWidth="1"/>
    <col min="10500" max="10753" width="9.08984375" style="1"/>
    <col min="10754" max="10754" width="50.36328125" style="1" customWidth="1"/>
    <col min="10755" max="10755" width="90.54296875" style="1" customWidth="1"/>
    <col min="10756" max="11009" width="9.08984375" style="1"/>
    <col min="11010" max="11010" width="50.36328125" style="1" customWidth="1"/>
    <col min="11011" max="11011" width="90.54296875" style="1" customWidth="1"/>
    <col min="11012" max="11265" width="9.08984375" style="1"/>
    <col min="11266" max="11266" width="50.36328125" style="1" customWidth="1"/>
    <col min="11267" max="11267" width="90.54296875" style="1" customWidth="1"/>
    <col min="11268" max="11521" width="9.08984375" style="1"/>
    <col min="11522" max="11522" width="50.36328125" style="1" customWidth="1"/>
    <col min="11523" max="11523" width="90.54296875" style="1" customWidth="1"/>
    <col min="11524" max="11777" width="9.08984375" style="1"/>
    <col min="11778" max="11778" width="50.36328125" style="1" customWidth="1"/>
    <col min="11779" max="11779" width="90.54296875" style="1" customWidth="1"/>
    <col min="11780" max="12033" width="9.08984375" style="1"/>
    <col min="12034" max="12034" width="50.36328125" style="1" customWidth="1"/>
    <col min="12035" max="12035" width="90.54296875" style="1" customWidth="1"/>
    <col min="12036" max="12289" width="9.08984375" style="1"/>
    <col min="12290" max="12290" width="50.36328125" style="1" customWidth="1"/>
    <col min="12291" max="12291" width="90.54296875" style="1" customWidth="1"/>
    <col min="12292" max="12545" width="9.08984375" style="1"/>
    <col min="12546" max="12546" width="50.36328125" style="1" customWidth="1"/>
    <col min="12547" max="12547" width="90.54296875" style="1" customWidth="1"/>
    <col min="12548" max="12801" width="9.08984375" style="1"/>
    <col min="12802" max="12802" width="50.36328125" style="1" customWidth="1"/>
    <col min="12803" max="12803" width="90.54296875" style="1" customWidth="1"/>
    <col min="12804" max="13057" width="9.08984375" style="1"/>
    <col min="13058" max="13058" width="50.36328125" style="1" customWidth="1"/>
    <col min="13059" max="13059" width="90.54296875" style="1" customWidth="1"/>
    <col min="13060" max="13313" width="9.08984375" style="1"/>
    <col min="13314" max="13314" width="50.36328125" style="1" customWidth="1"/>
    <col min="13315" max="13315" width="90.54296875" style="1" customWidth="1"/>
    <col min="13316" max="13569" width="9.08984375" style="1"/>
    <col min="13570" max="13570" width="50.36328125" style="1" customWidth="1"/>
    <col min="13571" max="13571" width="90.54296875" style="1" customWidth="1"/>
    <col min="13572" max="13825" width="9.08984375" style="1"/>
    <col min="13826" max="13826" width="50.36328125" style="1" customWidth="1"/>
    <col min="13827" max="13827" width="90.54296875" style="1" customWidth="1"/>
    <col min="13828" max="14081" width="9.08984375" style="1"/>
    <col min="14082" max="14082" width="50.36328125" style="1" customWidth="1"/>
    <col min="14083" max="14083" width="90.54296875" style="1" customWidth="1"/>
    <col min="14084" max="14337" width="9.08984375" style="1"/>
    <col min="14338" max="14338" width="50.36328125" style="1" customWidth="1"/>
    <col min="14339" max="14339" width="90.54296875" style="1" customWidth="1"/>
    <col min="14340" max="14593" width="9.08984375" style="1"/>
    <col min="14594" max="14594" width="50.36328125" style="1" customWidth="1"/>
    <col min="14595" max="14595" width="90.54296875" style="1" customWidth="1"/>
    <col min="14596" max="14849" width="9.08984375" style="1"/>
    <col min="14850" max="14850" width="50.36328125" style="1" customWidth="1"/>
    <col min="14851" max="14851" width="90.54296875" style="1" customWidth="1"/>
    <col min="14852" max="15105" width="9.08984375" style="1"/>
    <col min="15106" max="15106" width="50.36328125" style="1" customWidth="1"/>
    <col min="15107" max="15107" width="90.54296875" style="1" customWidth="1"/>
    <col min="15108" max="15361" width="9.08984375" style="1"/>
    <col min="15362" max="15362" width="50.36328125" style="1" customWidth="1"/>
    <col min="15363" max="15363" width="90.54296875" style="1" customWidth="1"/>
    <col min="15364" max="15617" width="9.08984375" style="1"/>
    <col min="15618" max="15618" width="50.36328125" style="1" customWidth="1"/>
    <col min="15619" max="15619" width="90.54296875" style="1" customWidth="1"/>
    <col min="15620" max="15873" width="9.08984375" style="1"/>
    <col min="15874" max="15874" width="50.36328125" style="1" customWidth="1"/>
    <col min="15875" max="15875" width="90.54296875" style="1" customWidth="1"/>
    <col min="15876" max="16129" width="9.08984375" style="1"/>
    <col min="16130" max="16130" width="50.36328125" style="1" customWidth="1"/>
    <col min="16131" max="16131" width="90.54296875" style="1" customWidth="1"/>
    <col min="16132" max="16384" width="9.08984375" style="1"/>
  </cols>
  <sheetData>
    <row r="1" spans="2:3" x14ac:dyDescent="0.3">
      <c r="C1" s="759"/>
    </row>
    <row r="2" spans="2:3" x14ac:dyDescent="0.3">
      <c r="B2" s="1249" t="str">
        <f>Index!B2</f>
        <v xml:space="preserve">      Maharashtra State Power Generation Company Ltd.</v>
      </c>
      <c r="C2" s="1249"/>
    </row>
    <row r="3" spans="2:3" ht="16.5" customHeight="1" x14ac:dyDescent="0.3">
      <c r="B3" s="1517" t="s">
        <v>996</v>
      </c>
      <c r="C3" s="1517"/>
    </row>
    <row r="4" spans="2:3" ht="14" customHeight="1" x14ac:dyDescent="0.3">
      <c r="B4" s="1518" t="s">
        <v>1266</v>
      </c>
      <c r="C4" s="1518"/>
    </row>
    <row r="7" spans="2:3" x14ac:dyDescent="0.3">
      <c r="B7" s="653" t="s">
        <v>37</v>
      </c>
      <c r="C7" s="653" t="s">
        <v>1002</v>
      </c>
    </row>
    <row r="8" spans="2:3" x14ac:dyDescent="0.3">
      <c r="B8" s="760"/>
      <c r="C8" s="1519" t="s">
        <v>1002</v>
      </c>
    </row>
    <row r="9" spans="2:3" x14ac:dyDescent="0.3">
      <c r="B9" s="213" t="s">
        <v>1267</v>
      </c>
      <c r="C9" s="1520"/>
    </row>
    <row r="10" spans="2:3" x14ac:dyDescent="0.3">
      <c r="B10" s="9" t="s">
        <v>1255</v>
      </c>
      <c r="C10" s="1520"/>
    </row>
    <row r="11" spans="2:3" x14ac:dyDescent="0.3">
      <c r="B11" s="9" t="s">
        <v>1268</v>
      </c>
      <c r="C11" s="1520"/>
    </row>
    <row r="12" spans="2:3" x14ac:dyDescent="0.3">
      <c r="B12" s="761" t="s">
        <v>1269</v>
      </c>
      <c r="C12" s="1520"/>
    </row>
    <row r="13" spans="2:3" x14ac:dyDescent="0.3">
      <c r="B13" s="9" t="s">
        <v>1270</v>
      </c>
      <c r="C13" s="1520"/>
    </row>
    <row r="14" spans="2:3" x14ac:dyDescent="0.3">
      <c r="B14" s="170" t="s">
        <v>1271</v>
      </c>
      <c r="C14" s="1520"/>
    </row>
    <row r="15" spans="2:3" x14ac:dyDescent="0.3">
      <c r="B15" s="9" t="s">
        <v>1272</v>
      </c>
      <c r="C15" s="1520"/>
    </row>
    <row r="16" spans="2:3" x14ac:dyDescent="0.3">
      <c r="B16" s="9" t="s">
        <v>1273</v>
      </c>
      <c r="C16" s="1520"/>
    </row>
    <row r="17" spans="2:3" x14ac:dyDescent="0.3">
      <c r="B17" s="9" t="s">
        <v>1274</v>
      </c>
      <c r="C17" s="1520"/>
    </row>
    <row r="18" spans="2:3" x14ac:dyDescent="0.3">
      <c r="B18" s="9" t="s">
        <v>1275</v>
      </c>
      <c r="C18" s="1520"/>
    </row>
    <row r="19" spans="2:3" x14ac:dyDescent="0.3">
      <c r="B19" s="9" t="s">
        <v>1276</v>
      </c>
      <c r="C19" s="1520"/>
    </row>
    <row r="20" spans="2:3" x14ac:dyDescent="0.3">
      <c r="B20" s="9" t="s">
        <v>1277</v>
      </c>
      <c r="C20" s="1520"/>
    </row>
    <row r="21" spans="2:3" x14ac:dyDescent="0.3">
      <c r="B21" s="9" t="s">
        <v>1278</v>
      </c>
      <c r="C21" s="1520"/>
    </row>
    <row r="22" spans="2:3" x14ac:dyDescent="0.3">
      <c r="B22" s="9" t="s">
        <v>1279</v>
      </c>
      <c r="C22" s="1520"/>
    </row>
    <row r="23" spans="2:3" x14ac:dyDescent="0.3">
      <c r="B23" s="9" t="s">
        <v>1280</v>
      </c>
      <c r="C23" s="1520"/>
    </row>
    <row r="24" spans="2:3" x14ac:dyDescent="0.3">
      <c r="B24" s="9" t="s">
        <v>1281</v>
      </c>
      <c r="C24" s="1520"/>
    </row>
    <row r="25" spans="2:3" x14ac:dyDescent="0.3">
      <c r="B25" s="9" t="s">
        <v>1282</v>
      </c>
      <c r="C25" s="1521"/>
    </row>
    <row r="27" spans="2:3" x14ac:dyDescent="0.3">
      <c r="B27" s="1516" t="s">
        <v>1283</v>
      </c>
      <c r="C27" s="1516"/>
    </row>
    <row r="28" spans="2:3" x14ac:dyDescent="0.3">
      <c r="B28" s="1516" t="s">
        <v>1284</v>
      </c>
      <c r="C28" s="1516"/>
    </row>
    <row r="29" spans="2:3" ht="29.4" customHeight="1" x14ac:dyDescent="0.3">
      <c r="B29" s="762" t="s">
        <v>1285</v>
      </c>
      <c r="C29" s="453"/>
    </row>
    <row r="30" spans="2:3" x14ac:dyDescent="0.3">
      <c r="B30" s="1516" t="s">
        <v>1286</v>
      </c>
      <c r="C30" s="1516"/>
    </row>
    <row r="31" spans="2:3" x14ac:dyDescent="0.3">
      <c r="B31" s="1516" t="s">
        <v>1287</v>
      </c>
      <c r="C31" s="1516"/>
    </row>
    <row r="32" spans="2:3" x14ac:dyDescent="0.3">
      <c r="B32" s="1516" t="s">
        <v>1288</v>
      </c>
      <c r="C32" s="1516"/>
    </row>
    <row r="33" spans="2:3" x14ac:dyDescent="0.3">
      <c r="B33" s="1516" t="s">
        <v>1289</v>
      </c>
      <c r="C33" s="1516"/>
    </row>
    <row r="34" spans="2:3" x14ac:dyDescent="0.3">
      <c r="B34" s="1516" t="s">
        <v>1290</v>
      </c>
      <c r="C34" s="1516"/>
    </row>
    <row r="35" spans="2:3" x14ac:dyDescent="0.3">
      <c r="B35" s="1516" t="s">
        <v>1291</v>
      </c>
      <c r="C35" s="1516"/>
    </row>
    <row r="36" spans="2:3" x14ac:dyDescent="0.3">
      <c r="B36" s="1516" t="s">
        <v>1292</v>
      </c>
      <c r="C36" s="1516"/>
    </row>
    <row r="37" spans="2:3" x14ac:dyDescent="0.3">
      <c r="B37" s="1516" t="s">
        <v>1293</v>
      </c>
      <c r="C37" s="1516"/>
    </row>
  </sheetData>
  <mergeCells count="14">
    <mergeCell ref="B36:C36"/>
    <mergeCell ref="B37:C37"/>
    <mergeCell ref="B30:C30"/>
    <mergeCell ref="B31:C31"/>
    <mergeCell ref="B32:C32"/>
    <mergeCell ref="B33:C33"/>
    <mergeCell ref="B34:C34"/>
    <mergeCell ref="B35:C35"/>
    <mergeCell ref="B28:C28"/>
    <mergeCell ref="B2:C2"/>
    <mergeCell ref="B3:C3"/>
    <mergeCell ref="B4:C4"/>
    <mergeCell ref="C8:C25"/>
    <mergeCell ref="B27:C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U61"/>
  <sheetViews>
    <sheetView showGridLines="0" view="pageBreakPreview" zoomScale="75" zoomScaleNormal="75" zoomScaleSheetLayoutView="75" workbookViewId="0">
      <pane xSplit="2" ySplit="9" topLeftCell="E10" activePane="bottomRight" state="frozen"/>
      <selection pane="topRight" activeCell="C1" sqref="C1"/>
      <selection pane="bottomLeft" activeCell="A10" sqref="A10"/>
      <selection pane="bottomRight" activeCell="A8" sqref="A8:XFD8"/>
    </sheetView>
  </sheetViews>
  <sheetFormatPr defaultColWidth="9.36328125" defaultRowHeight="14" x14ac:dyDescent="0.3"/>
  <cols>
    <col min="1" max="1" width="4.36328125" style="5" customWidth="1"/>
    <col min="2" max="2" width="6.36328125" style="5" customWidth="1"/>
    <col min="3" max="3" width="45.36328125" style="5" customWidth="1"/>
    <col min="4" max="8" width="15.6328125" style="49" customWidth="1"/>
    <col min="9" max="11" width="18.36328125" style="5" customWidth="1"/>
    <col min="12" max="15" width="15.6328125" style="5" customWidth="1"/>
    <col min="16" max="16" width="17.36328125" style="5" customWidth="1"/>
    <col min="17" max="20" width="16.453125" style="5" customWidth="1"/>
    <col min="21" max="21" width="15.6328125" style="5" customWidth="1"/>
    <col min="22" max="16384" width="9.36328125" style="5"/>
  </cols>
  <sheetData>
    <row r="2" spans="2:21" x14ac:dyDescent="0.3">
      <c r="B2" s="1249" t="str">
        <f>Index!B2</f>
        <v xml:space="preserve">      Maharashtra State Power Generation Company Ltd.</v>
      </c>
      <c r="C2" s="1250"/>
      <c r="D2" s="1250"/>
      <c r="E2" s="1250"/>
      <c r="F2" s="1250"/>
      <c r="G2" s="1250"/>
      <c r="H2" s="1250"/>
      <c r="I2" s="1250"/>
      <c r="J2" s="1250"/>
      <c r="K2" s="1250"/>
      <c r="L2" s="1250"/>
      <c r="M2" s="1250"/>
      <c r="N2" s="1250"/>
      <c r="O2" s="1250"/>
      <c r="P2" s="1250"/>
      <c r="Q2" s="1250"/>
      <c r="R2" s="1250"/>
      <c r="S2" s="1250"/>
      <c r="T2" s="1250"/>
      <c r="U2" s="1250"/>
    </row>
    <row r="3" spans="2:21" x14ac:dyDescent="0.3">
      <c r="B3" s="1249" t="str">
        <f>Index!B3</f>
        <v>MYT Petition Formats for Bhira</v>
      </c>
      <c r="C3" s="1250"/>
      <c r="D3" s="1250"/>
      <c r="E3" s="1250"/>
      <c r="F3" s="1250"/>
      <c r="G3" s="1250"/>
      <c r="H3" s="1250"/>
      <c r="I3" s="1250"/>
      <c r="J3" s="1250"/>
      <c r="K3" s="1250"/>
      <c r="L3" s="1250"/>
      <c r="M3" s="1250"/>
      <c r="N3" s="1250"/>
      <c r="O3" s="1250"/>
      <c r="P3" s="1250"/>
      <c r="Q3" s="1250"/>
      <c r="R3" s="1250"/>
      <c r="S3" s="1250"/>
      <c r="T3" s="1250"/>
      <c r="U3" s="1250"/>
    </row>
    <row r="4" spans="2:21" x14ac:dyDescent="0.3">
      <c r="B4" s="1251" t="s">
        <v>378</v>
      </c>
      <c r="C4" s="1250"/>
      <c r="D4" s="1250"/>
      <c r="E4" s="1250"/>
      <c r="F4" s="1250"/>
      <c r="G4" s="1250"/>
      <c r="H4" s="1250"/>
      <c r="I4" s="1250"/>
      <c r="J4" s="1250"/>
      <c r="K4" s="1250"/>
      <c r="L4" s="1250"/>
      <c r="M4" s="1250"/>
      <c r="N4" s="1250"/>
      <c r="O4" s="1250"/>
      <c r="P4" s="1250"/>
      <c r="Q4" s="1250"/>
      <c r="R4" s="1250"/>
      <c r="S4" s="1250"/>
      <c r="T4" s="1250"/>
      <c r="U4" s="1250"/>
    </row>
    <row r="5" spans="2:21" s="13" customFormat="1" x14ac:dyDescent="0.25">
      <c r="B5" s="1249"/>
      <c r="C5" s="1249"/>
      <c r="D5" s="1249"/>
      <c r="E5" s="1249"/>
      <c r="F5" s="1249"/>
      <c r="G5" s="1249"/>
      <c r="H5" s="1249"/>
      <c r="I5" s="1249"/>
      <c r="J5" s="1249"/>
      <c r="K5" s="1249"/>
      <c r="L5" s="1249"/>
      <c r="M5" s="1249"/>
      <c r="N5" s="1249"/>
      <c r="O5" s="1249"/>
      <c r="P5" s="1249"/>
      <c r="Q5" s="1249"/>
      <c r="R5" s="1249"/>
      <c r="S5" s="1249"/>
      <c r="T5" s="1249"/>
      <c r="U5" s="1249"/>
    </row>
    <row r="6" spans="2:21" s="13" customFormat="1" x14ac:dyDescent="0.3">
      <c r="B6" s="32"/>
      <c r="C6" s="8"/>
      <c r="D6" s="33"/>
      <c r="E6" s="33"/>
      <c r="F6" s="33"/>
      <c r="G6" s="33"/>
      <c r="H6" s="33"/>
      <c r="I6" s="15"/>
      <c r="J6" s="15"/>
      <c r="K6" s="15"/>
      <c r="L6" s="15"/>
      <c r="M6" s="15"/>
      <c r="N6" s="32"/>
      <c r="O6" s="32"/>
      <c r="P6" s="32"/>
      <c r="Q6" s="32"/>
      <c r="R6" s="32"/>
      <c r="S6" s="32"/>
      <c r="T6" s="32"/>
    </row>
    <row r="7" spans="2:21" s="34" customFormat="1" ht="21" customHeight="1" x14ac:dyDescent="0.3">
      <c r="B7" s="1257" t="s">
        <v>343</v>
      </c>
      <c r="C7" s="1288" t="s">
        <v>37</v>
      </c>
      <c r="D7" s="1288" t="s">
        <v>93</v>
      </c>
      <c r="E7" s="1259" t="s">
        <v>519</v>
      </c>
      <c r="F7" s="1260"/>
      <c r="G7" s="1261"/>
      <c r="H7" s="1259" t="s">
        <v>520</v>
      </c>
      <c r="I7" s="1260"/>
      <c r="J7" s="1261"/>
      <c r="K7" s="1259" t="s">
        <v>521</v>
      </c>
      <c r="L7" s="1260"/>
      <c r="M7" s="1260"/>
      <c r="N7" s="1260"/>
      <c r="O7" s="1261"/>
      <c r="P7" s="591" t="s">
        <v>934</v>
      </c>
      <c r="Q7" s="591" t="s">
        <v>935</v>
      </c>
      <c r="R7" s="591" t="s">
        <v>939</v>
      </c>
      <c r="S7" s="591" t="s">
        <v>936</v>
      </c>
      <c r="T7" s="591" t="s">
        <v>938</v>
      </c>
      <c r="U7" s="1257" t="s">
        <v>27</v>
      </c>
    </row>
    <row r="8" spans="2:21" s="35" customFormat="1" ht="28" x14ac:dyDescent="0.25">
      <c r="B8" s="1288"/>
      <c r="C8" s="1288"/>
      <c r="D8" s="1288"/>
      <c r="E8" s="331" t="s">
        <v>976</v>
      </c>
      <c r="F8" s="332" t="s">
        <v>79</v>
      </c>
      <c r="G8" s="332" t="s">
        <v>459</v>
      </c>
      <c r="H8" s="331" t="s">
        <v>976</v>
      </c>
      <c r="I8" s="332" t="s">
        <v>79</v>
      </c>
      <c r="J8" s="332" t="s">
        <v>459</v>
      </c>
      <c r="K8" s="332" t="s">
        <v>976</v>
      </c>
      <c r="L8" s="332" t="s">
        <v>449</v>
      </c>
      <c r="M8" s="332" t="s">
        <v>455</v>
      </c>
      <c r="N8" s="332" t="s">
        <v>80</v>
      </c>
      <c r="O8" s="332" t="s">
        <v>460</v>
      </c>
      <c r="P8" s="592" t="s">
        <v>937</v>
      </c>
      <c r="Q8" s="592" t="s">
        <v>937</v>
      </c>
      <c r="R8" s="592" t="s">
        <v>937</v>
      </c>
      <c r="S8" s="592" t="s">
        <v>937</v>
      </c>
      <c r="T8" s="592" t="s">
        <v>937</v>
      </c>
      <c r="U8" s="1257"/>
    </row>
    <row r="9" spans="2:21" s="35" customFormat="1" x14ac:dyDescent="0.25">
      <c r="B9" s="1288"/>
      <c r="C9" s="1288"/>
      <c r="D9" s="1288"/>
      <c r="E9" s="592" t="s">
        <v>81</v>
      </c>
      <c r="F9" s="592" t="s">
        <v>82</v>
      </c>
      <c r="G9" s="592" t="s">
        <v>692</v>
      </c>
      <c r="H9" s="592" t="s">
        <v>397</v>
      </c>
      <c r="I9" s="592" t="s">
        <v>414</v>
      </c>
      <c r="J9" s="592" t="s">
        <v>465</v>
      </c>
      <c r="K9" s="332" t="s">
        <v>415</v>
      </c>
      <c r="L9" s="332" t="s">
        <v>416</v>
      </c>
      <c r="M9" s="332" t="s">
        <v>603</v>
      </c>
      <c r="N9" s="332" t="s">
        <v>693</v>
      </c>
      <c r="O9" s="332" t="s">
        <v>516</v>
      </c>
      <c r="P9" s="592" t="s">
        <v>605</v>
      </c>
      <c r="Q9" s="592" t="s">
        <v>606</v>
      </c>
      <c r="R9" s="592" t="s">
        <v>607</v>
      </c>
      <c r="S9" s="592" t="s">
        <v>672</v>
      </c>
      <c r="T9" s="592" t="s">
        <v>608</v>
      </c>
      <c r="U9" s="1258"/>
    </row>
    <row r="10" spans="2:21" s="35" customFormat="1" x14ac:dyDescent="0.25">
      <c r="B10" s="38"/>
      <c r="C10" s="147"/>
      <c r="D10" s="148"/>
      <c r="E10" s="148"/>
      <c r="F10" s="148"/>
      <c r="G10" s="148"/>
      <c r="H10" s="148"/>
      <c r="I10" s="36"/>
      <c r="J10" s="36"/>
      <c r="K10" s="36"/>
      <c r="L10" s="36"/>
      <c r="M10" s="36"/>
      <c r="N10" s="36"/>
      <c r="O10" s="36"/>
      <c r="P10" s="36"/>
      <c r="Q10" s="36"/>
      <c r="R10" s="36"/>
      <c r="S10" s="36"/>
      <c r="T10" s="36"/>
      <c r="U10" s="36"/>
    </row>
    <row r="11" spans="2:21" s="35" customFormat="1" x14ac:dyDescent="0.25">
      <c r="B11" s="149">
        <v>1</v>
      </c>
      <c r="C11" s="150" t="s">
        <v>95</v>
      </c>
      <c r="D11" s="149" t="s">
        <v>96</v>
      </c>
      <c r="E11" s="1281" t="s">
        <v>840</v>
      </c>
      <c r="F11" s="1282"/>
      <c r="G11" s="1282"/>
      <c r="H11" s="1282"/>
      <c r="I11" s="1282"/>
      <c r="J11" s="1282"/>
      <c r="K11" s="1282"/>
      <c r="L11" s="1282"/>
      <c r="M11" s="1282"/>
      <c r="N11" s="1282"/>
      <c r="O11" s="1282"/>
      <c r="P11" s="1282"/>
      <c r="Q11" s="1282"/>
      <c r="R11" s="1282"/>
      <c r="S11" s="1282"/>
      <c r="T11" s="1282"/>
      <c r="U11" s="1283"/>
    </row>
    <row r="12" spans="2:21" s="35" customFormat="1" ht="28" x14ac:dyDescent="0.25">
      <c r="B12" s="149">
        <v>2</v>
      </c>
      <c r="C12" s="150" t="s">
        <v>524</v>
      </c>
      <c r="D12" s="149"/>
      <c r="E12" s="1284"/>
      <c r="F12" s="1284"/>
      <c r="G12" s="1284"/>
      <c r="H12" s="1284"/>
      <c r="I12" s="1284"/>
      <c r="J12" s="1284"/>
      <c r="K12" s="1284"/>
      <c r="L12" s="1284"/>
      <c r="M12" s="1284"/>
      <c r="N12" s="1284"/>
      <c r="O12" s="1284"/>
      <c r="P12" s="1284"/>
      <c r="Q12" s="1284"/>
      <c r="R12" s="1284"/>
      <c r="S12" s="1284"/>
      <c r="T12" s="1284"/>
      <c r="U12" s="1285"/>
    </row>
    <row r="13" spans="2:21" s="35" customFormat="1" x14ac:dyDescent="0.25">
      <c r="B13" s="149"/>
      <c r="C13" s="150"/>
      <c r="D13" s="149"/>
      <c r="E13" s="1284"/>
      <c r="F13" s="1284"/>
      <c r="G13" s="1284"/>
      <c r="H13" s="1284"/>
      <c r="I13" s="1284"/>
      <c r="J13" s="1284"/>
      <c r="K13" s="1284"/>
      <c r="L13" s="1284"/>
      <c r="M13" s="1284"/>
      <c r="N13" s="1284"/>
      <c r="O13" s="1284"/>
      <c r="P13" s="1284"/>
      <c r="Q13" s="1284"/>
      <c r="R13" s="1284"/>
      <c r="S13" s="1284"/>
      <c r="T13" s="1284"/>
      <c r="U13" s="1285"/>
    </row>
    <row r="14" spans="2:21" s="35" customFormat="1" x14ac:dyDescent="0.25">
      <c r="B14" s="38">
        <v>2</v>
      </c>
      <c r="C14" s="195" t="s">
        <v>379</v>
      </c>
      <c r="D14" s="149"/>
      <c r="E14" s="1284"/>
      <c r="F14" s="1284"/>
      <c r="G14" s="1284"/>
      <c r="H14" s="1284"/>
      <c r="I14" s="1284"/>
      <c r="J14" s="1284"/>
      <c r="K14" s="1284"/>
      <c r="L14" s="1284"/>
      <c r="M14" s="1284"/>
      <c r="N14" s="1284"/>
      <c r="O14" s="1284"/>
      <c r="P14" s="1284"/>
      <c r="Q14" s="1284"/>
      <c r="R14" s="1284"/>
      <c r="S14" s="1284"/>
      <c r="T14" s="1284"/>
      <c r="U14" s="1285"/>
    </row>
    <row r="15" spans="2:21" s="424" customFormat="1" x14ac:dyDescent="0.25">
      <c r="B15" s="389">
        <f>B14+0.1</f>
        <v>2.1</v>
      </c>
      <c r="C15" s="423" t="s">
        <v>97</v>
      </c>
      <c r="D15" s="389" t="s">
        <v>98</v>
      </c>
      <c r="E15" s="1284"/>
      <c r="F15" s="1284"/>
      <c r="G15" s="1284"/>
      <c r="H15" s="1284"/>
      <c r="I15" s="1284"/>
      <c r="J15" s="1284"/>
      <c r="K15" s="1284"/>
      <c r="L15" s="1284"/>
      <c r="M15" s="1284"/>
      <c r="N15" s="1284"/>
      <c r="O15" s="1284"/>
      <c r="P15" s="1284"/>
      <c r="Q15" s="1284"/>
      <c r="R15" s="1284"/>
      <c r="S15" s="1284"/>
      <c r="T15" s="1284"/>
      <c r="U15" s="1285"/>
    </row>
    <row r="16" spans="2:21" s="35" customFormat="1" x14ac:dyDescent="0.25">
      <c r="B16" s="149">
        <v>2.2000000000000002</v>
      </c>
      <c r="C16" s="150" t="s">
        <v>705</v>
      </c>
      <c r="D16" s="149" t="s">
        <v>98</v>
      </c>
      <c r="E16" s="1284"/>
      <c r="F16" s="1284"/>
      <c r="G16" s="1284"/>
      <c r="H16" s="1284"/>
      <c r="I16" s="1284"/>
      <c r="J16" s="1284"/>
      <c r="K16" s="1284"/>
      <c r="L16" s="1284"/>
      <c r="M16" s="1284"/>
      <c r="N16" s="1284"/>
      <c r="O16" s="1284"/>
      <c r="P16" s="1284"/>
      <c r="Q16" s="1284"/>
      <c r="R16" s="1284"/>
      <c r="S16" s="1284"/>
      <c r="T16" s="1284"/>
      <c r="U16" s="1285"/>
    </row>
    <row r="17" spans="2:21" s="35" customFormat="1" x14ac:dyDescent="0.25">
      <c r="B17" s="149" t="s">
        <v>116</v>
      </c>
      <c r="C17" s="326" t="s">
        <v>660</v>
      </c>
      <c r="D17" s="149" t="s">
        <v>98</v>
      </c>
      <c r="E17" s="1284"/>
      <c r="F17" s="1284"/>
      <c r="G17" s="1284"/>
      <c r="H17" s="1284"/>
      <c r="I17" s="1284"/>
      <c r="J17" s="1284"/>
      <c r="K17" s="1284"/>
      <c r="L17" s="1284"/>
      <c r="M17" s="1284"/>
      <c r="N17" s="1284"/>
      <c r="O17" s="1284"/>
      <c r="P17" s="1284"/>
      <c r="Q17" s="1284"/>
      <c r="R17" s="1284"/>
      <c r="S17" s="1284"/>
      <c r="T17" s="1284"/>
      <c r="U17" s="1285"/>
    </row>
    <row r="18" spans="2:21" s="35" customFormat="1" x14ac:dyDescent="0.25">
      <c r="B18" s="149"/>
      <c r="C18" s="327" t="s">
        <v>661</v>
      </c>
      <c r="D18" s="149" t="s">
        <v>98</v>
      </c>
      <c r="E18" s="1284"/>
      <c r="F18" s="1284"/>
      <c r="G18" s="1284"/>
      <c r="H18" s="1284"/>
      <c r="I18" s="1284"/>
      <c r="J18" s="1284"/>
      <c r="K18" s="1284"/>
      <c r="L18" s="1284"/>
      <c r="M18" s="1284"/>
      <c r="N18" s="1284"/>
      <c r="O18" s="1284"/>
      <c r="P18" s="1284"/>
      <c r="Q18" s="1284"/>
      <c r="R18" s="1284"/>
      <c r="S18" s="1284"/>
      <c r="T18" s="1284"/>
      <c r="U18" s="1285"/>
    </row>
    <row r="19" spans="2:21" s="35" customFormat="1" x14ac:dyDescent="0.25">
      <c r="B19" s="149"/>
      <c r="C19" s="327" t="s">
        <v>662</v>
      </c>
      <c r="D19" s="149" t="s">
        <v>98</v>
      </c>
      <c r="E19" s="1284"/>
      <c r="F19" s="1284"/>
      <c r="G19" s="1284"/>
      <c r="H19" s="1284"/>
      <c r="I19" s="1284"/>
      <c r="J19" s="1284"/>
      <c r="K19" s="1284"/>
      <c r="L19" s="1284"/>
      <c r="M19" s="1284"/>
      <c r="N19" s="1284"/>
      <c r="O19" s="1284"/>
      <c r="P19" s="1284"/>
      <c r="Q19" s="1284"/>
      <c r="R19" s="1284"/>
      <c r="S19" s="1284"/>
      <c r="T19" s="1284"/>
      <c r="U19" s="1285"/>
    </row>
    <row r="20" spans="2:21" s="35" customFormat="1" x14ac:dyDescent="0.25">
      <c r="B20" s="149" t="s">
        <v>118</v>
      </c>
      <c r="C20" s="326" t="s">
        <v>663</v>
      </c>
      <c r="D20" s="149" t="s">
        <v>98</v>
      </c>
      <c r="E20" s="1284"/>
      <c r="F20" s="1284"/>
      <c r="G20" s="1284"/>
      <c r="H20" s="1284"/>
      <c r="I20" s="1284"/>
      <c r="J20" s="1284"/>
      <c r="K20" s="1284"/>
      <c r="L20" s="1284"/>
      <c r="M20" s="1284"/>
      <c r="N20" s="1284"/>
      <c r="O20" s="1284"/>
      <c r="P20" s="1284"/>
      <c r="Q20" s="1284"/>
      <c r="R20" s="1284"/>
      <c r="S20" s="1284"/>
      <c r="T20" s="1284"/>
      <c r="U20" s="1285"/>
    </row>
    <row r="21" spans="2:21" s="35" customFormat="1" x14ac:dyDescent="0.25">
      <c r="B21" s="149"/>
      <c r="C21" s="327" t="s">
        <v>661</v>
      </c>
      <c r="D21" s="149" t="s">
        <v>98</v>
      </c>
      <c r="E21" s="1284"/>
      <c r="F21" s="1284"/>
      <c r="G21" s="1284"/>
      <c r="H21" s="1284"/>
      <c r="I21" s="1284"/>
      <c r="J21" s="1284"/>
      <c r="K21" s="1284"/>
      <c r="L21" s="1284"/>
      <c r="M21" s="1284"/>
      <c r="N21" s="1284"/>
      <c r="O21" s="1284"/>
      <c r="P21" s="1284"/>
      <c r="Q21" s="1284"/>
      <c r="R21" s="1284"/>
      <c r="S21" s="1284"/>
      <c r="T21" s="1284"/>
      <c r="U21" s="1285"/>
    </row>
    <row r="22" spans="2:21" s="35" customFormat="1" x14ac:dyDescent="0.25">
      <c r="B22" s="149"/>
      <c r="C22" s="327" t="s">
        <v>662</v>
      </c>
      <c r="D22" s="149" t="s">
        <v>98</v>
      </c>
      <c r="E22" s="1284"/>
      <c r="F22" s="1284"/>
      <c r="G22" s="1284"/>
      <c r="H22" s="1284"/>
      <c r="I22" s="1284"/>
      <c r="J22" s="1284"/>
      <c r="K22" s="1284"/>
      <c r="L22" s="1284"/>
      <c r="M22" s="1284"/>
      <c r="N22" s="1284"/>
      <c r="O22" s="1284"/>
      <c r="P22" s="1284"/>
      <c r="Q22" s="1284"/>
      <c r="R22" s="1284"/>
      <c r="S22" s="1284"/>
      <c r="T22" s="1284"/>
      <c r="U22" s="1285"/>
    </row>
    <row r="23" spans="2:21" s="35" customFormat="1" x14ac:dyDescent="0.25">
      <c r="B23" s="149"/>
      <c r="C23" s="150"/>
      <c r="D23" s="149"/>
      <c r="E23" s="1284"/>
      <c r="F23" s="1284"/>
      <c r="G23" s="1284"/>
      <c r="H23" s="1284"/>
      <c r="I23" s="1284"/>
      <c r="J23" s="1284"/>
      <c r="K23" s="1284"/>
      <c r="L23" s="1284"/>
      <c r="M23" s="1284"/>
      <c r="N23" s="1284"/>
      <c r="O23" s="1284"/>
      <c r="P23" s="1284"/>
      <c r="Q23" s="1284"/>
      <c r="R23" s="1284"/>
      <c r="S23" s="1284"/>
      <c r="T23" s="1284"/>
      <c r="U23" s="1285"/>
    </row>
    <row r="24" spans="2:21" s="35" customFormat="1" x14ac:dyDescent="0.25">
      <c r="B24" s="38">
        <v>3</v>
      </c>
      <c r="C24" s="195" t="s">
        <v>380</v>
      </c>
      <c r="D24" s="149"/>
      <c r="E24" s="1284"/>
      <c r="F24" s="1284"/>
      <c r="G24" s="1284"/>
      <c r="H24" s="1284"/>
      <c r="I24" s="1284"/>
      <c r="J24" s="1284"/>
      <c r="K24" s="1284"/>
      <c r="L24" s="1284"/>
      <c r="M24" s="1284"/>
      <c r="N24" s="1284"/>
      <c r="O24" s="1284"/>
      <c r="P24" s="1284"/>
      <c r="Q24" s="1284"/>
      <c r="R24" s="1284"/>
      <c r="S24" s="1284"/>
      <c r="T24" s="1284"/>
      <c r="U24" s="1285"/>
    </row>
    <row r="25" spans="2:21" s="424" customFormat="1" x14ac:dyDescent="0.25">
      <c r="B25" s="427">
        <f>B24+0.1</f>
        <v>3.1</v>
      </c>
      <c r="C25" s="423" t="s">
        <v>99</v>
      </c>
      <c r="D25" s="389" t="s">
        <v>98</v>
      </c>
      <c r="E25" s="1284"/>
      <c r="F25" s="1284"/>
      <c r="G25" s="1284"/>
      <c r="H25" s="1284"/>
      <c r="I25" s="1284"/>
      <c r="J25" s="1284"/>
      <c r="K25" s="1284"/>
      <c r="L25" s="1284"/>
      <c r="M25" s="1284"/>
      <c r="N25" s="1284"/>
      <c r="O25" s="1284"/>
      <c r="P25" s="1284"/>
      <c r="Q25" s="1284"/>
      <c r="R25" s="1284"/>
      <c r="S25" s="1284"/>
      <c r="T25" s="1284"/>
      <c r="U25" s="1285"/>
    </row>
    <row r="26" spans="2:21" s="424" customFormat="1" x14ac:dyDescent="0.25">
      <c r="B26" s="427">
        <v>3.2</v>
      </c>
      <c r="C26" s="423" t="s">
        <v>708</v>
      </c>
      <c r="D26" s="389" t="s">
        <v>98</v>
      </c>
      <c r="E26" s="1284"/>
      <c r="F26" s="1284"/>
      <c r="G26" s="1284"/>
      <c r="H26" s="1284"/>
      <c r="I26" s="1284"/>
      <c r="J26" s="1284"/>
      <c r="K26" s="1284"/>
      <c r="L26" s="1284"/>
      <c r="M26" s="1284"/>
      <c r="N26" s="1284"/>
      <c r="O26" s="1284"/>
      <c r="P26" s="1284"/>
      <c r="Q26" s="1284"/>
      <c r="R26" s="1284"/>
      <c r="S26" s="1284"/>
      <c r="T26" s="1284"/>
      <c r="U26" s="1285"/>
    </row>
    <row r="27" spans="2:21" s="35" customFormat="1" x14ac:dyDescent="0.25">
      <c r="B27" s="149">
        <v>3.3</v>
      </c>
      <c r="C27" s="290" t="s">
        <v>696</v>
      </c>
      <c r="D27" s="149" t="s">
        <v>98</v>
      </c>
      <c r="E27" s="1284"/>
      <c r="F27" s="1284"/>
      <c r="G27" s="1284"/>
      <c r="H27" s="1284"/>
      <c r="I27" s="1284"/>
      <c r="J27" s="1284"/>
      <c r="K27" s="1284"/>
      <c r="L27" s="1284"/>
      <c r="M27" s="1284"/>
      <c r="N27" s="1284"/>
      <c r="O27" s="1284"/>
      <c r="P27" s="1284"/>
      <c r="Q27" s="1284"/>
      <c r="R27" s="1284"/>
      <c r="S27" s="1284"/>
      <c r="T27" s="1284"/>
      <c r="U27" s="1285"/>
    </row>
    <row r="28" spans="2:21" s="35" customFormat="1" x14ac:dyDescent="0.25">
      <c r="B28" s="149"/>
      <c r="C28" s="150"/>
      <c r="D28" s="149"/>
      <c r="E28" s="1284"/>
      <c r="F28" s="1284"/>
      <c r="G28" s="1284"/>
      <c r="H28" s="1284"/>
      <c r="I28" s="1284"/>
      <c r="J28" s="1284"/>
      <c r="K28" s="1284"/>
      <c r="L28" s="1284"/>
      <c r="M28" s="1284"/>
      <c r="N28" s="1284"/>
      <c r="O28" s="1284"/>
      <c r="P28" s="1284"/>
      <c r="Q28" s="1284"/>
      <c r="R28" s="1284"/>
      <c r="S28" s="1284"/>
      <c r="T28" s="1284"/>
      <c r="U28" s="1285"/>
    </row>
    <row r="29" spans="2:21" s="35" customFormat="1" x14ac:dyDescent="0.25">
      <c r="B29" s="38">
        <v>4</v>
      </c>
      <c r="C29" s="195" t="s">
        <v>166</v>
      </c>
      <c r="D29" s="149"/>
      <c r="E29" s="1284"/>
      <c r="F29" s="1284"/>
      <c r="G29" s="1284"/>
      <c r="H29" s="1284"/>
      <c r="I29" s="1284"/>
      <c r="J29" s="1284"/>
      <c r="K29" s="1284"/>
      <c r="L29" s="1284"/>
      <c r="M29" s="1284"/>
      <c r="N29" s="1284"/>
      <c r="O29" s="1284"/>
      <c r="P29" s="1284"/>
      <c r="Q29" s="1284"/>
      <c r="R29" s="1284"/>
      <c r="S29" s="1284"/>
      <c r="T29" s="1284"/>
      <c r="U29" s="1285"/>
    </row>
    <row r="30" spans="2:21" s="35" customFormat="1" x14ac:dyDescent="0.25">
      <c r="B30" s="149">
        <f>B29+0.1</f>
        <v>4.0999999999999996</v>
      </c>
      <c r="C30" s="150" t="s">
        <v>709</v>
      </c>
      <c r="D30" s="149" t="s">
        <v>100</v>
      </c>
      <c r="E30" s="1284"/>
      <c r="F30" s="1284"/>
      <c r="G30" s="1284"/>
      <c r="H30" s="1284"/>
      <c r="I30" s="1284"/>
      <c r="J30" s="1284"/>
      <c r="K30" s="1284"/>
      <c r="L30" s="1284"/>
      <c r="M30" s="1284"/>
      <c r="N30" s="1284"/>
      <c r="O30" s="1284"/>
      <c r="P30" s="1284"/>
      <c r="Q30" s="1284"/>
      <c r="R30" s="1284"/>
      <c r="S30" s="1284"/>
      <c r="T30" s="1284"/>
      <c r="U30" s="1285"/>
    </row>
    <row r="31" spans="2:21" s="35" customFormat="1" x14ac:dyDescent="0.25">
      <c r="B31" s="149">
        <v>4.2</v>
      </c>
      <c r="C31" s="150" t="s">
        <v>715</v>
      </c>
      <c r="D31" s="149" t="s">
        <v>100</v>
      </c>
      <c r="E31" s="1284"/>
      <c r="F31" s="1284"/>
      <c r="G31" s="1284"/>
      <c r="H31" s="1284"/>
      <c r="I31" s="1284"/>
      <c r="J31" s="1284"/>
      <c r="K31" s="1284"/>
      <c r="L31" s="1284"/>
      <c r="M31" s="1284"/>
      <c r="N31" s="1284"/>
      <c r="O31" s="1284"/>
      <c r="P31" s="1284"/>
      <c r="Q31" s="1284"/>
      <c r="R31" s="1284"/>
      <c r="S31" s="1284"/>
      <c r="T31" s="1284"/>
      <c r="U31" s="1285"/>
    </row>
    <row r="32" spans="2:21" s="35" customFormat="1" x14ac:dyDescent="0.25">
      <c r="B32" s="149"/>
      <c r="C32" s="151"/>
      <c r="D32" s="149"/>
      <c r="E32" s="1284"/>
      <c r="F32" s="1284"/>
      <c r="G32" s="1284"/>
      <c r="H32" s="1284"/>
      <c r="I32" s="1284"/>
      <c r="J32" s="1284"/>
      <c r="K32" s="1284"/>
      <c r="L32" s="1284"/>
      <c r="M32" s="1284"/>
      <c r="N32" s="1284"/>
      <c r="O32" s="1284"/>
      <c r="P32" s="1284"/>
      <c r="Q32" s="1284"/>
      <c r="R32" s="1284"/>
      <c r="S32" s="1284"/>
      <c r="T32" s="1284"/>
      <c r="U32" s="1285"/>
    </row>
    <row r="33" spans="2:21" s="35" customFormat="1" x14ac:dyDescent="0.25">
      <c r="B33" s="38">
        <v>5</v>
      </c>
      <c r="C33" s="196" t="s">
        <v>364</v>
      </c>
      <c r="D33" s="149"/>
      <c r="E33" s="1284"/>
      <c r="F33" s="1284"/>
      <c r="G33" s="1284"/>
      <c r="H33" s="1284"/>
      <c r="I33" s="1284"/>
      <c r="J33" s="1284"/>
      <c r="K33" s="1284"/>
      <c r="L33" s="1284"/>
      <c r="M33" s="1284"/>
      <c r="N33" s="1284"/>
      <c r="O33" s="1284"/>
      <c r="P33" s="1284"/>
      <c r="Q33" s="1284"/>
      <c r="R33" s="1284"/>
      <c r="S33" s="1284"/>
      <c r="T33" s="1284"/>
      <c r="U33" s="1285"/>
    </row>
    <row r="34" spans="2:21" s="426" customFormat="1" x14ac:dyDescent="0.25">
      <c r="B34" s="428">
        <f>B33+0.1</f>
        <v>5.0999999999999996</v>
      </c>
      <c r="C34" s="425" t="s">
        <v>101</v>
      </c>
      <c r="D34" s="390" t="s">
        <v>98</v>
      </c>
      <c r="E34" s="1284"/>
      <c r="F34" s="1284"/>
      <c r="G34" s="1284"/>
      <c r="H34" s="1284"/>
      <c r="I34" s="1284"/>
      <c r="J34" s="1284"/>
      <c r="K34" s="1284"/>
      <c r="L34" s="1284"/>
      <c r="M34" s="1284"/>
      <c r="N34" s="1284"/>
      <c r="O34" s="1284"/>
      <c r="P34" s="1284"/>
      <c r="Q34" s="1284"/>
      <c r="R34" s="1284"/>
      <c r="S34" s="1284"/>
      <c r="T34" s="1284"/>
      <c r="U34" s="1285"/>
    </row>
    <row r="35" spans="2:21" s="35" customFormat="1" ht="28" x14ac:dyDescent="0.25">
      <c r="B35" s="149">
        <v>5.2</v>
      </c>
      <c r="C35" s="151" t="s">
        <v>701</v>
      </c>
      <c r="D35" s="149" t="s">
        <v>98</v>
      </c>
      <c r="E35" s="1284"/>
      <c r="F35" s="1284"/>
      <c r="G35" s="1284"/>
      <c r="H35" s="1284"/>
      <c r="I35" s="1284"/>
      <c r="J35" s="1284"/>
      <c r="K35" s="1284"/>
      <c r="L35" s="1284"/>
      <c r="M35" s="1284"/>
      <c r="N35" s="1284"/>
      <c r="O35" s="1284"/>
      <c r="P35" s="1284"/>
      <c r="Q35" s="1284"/>
      <c r="R35" s="1284"/>
      <c r="S35" s="1284"/>
      <c r="T35" s="1284"/>
      <c r="U35" s="1285"/>
    </row>
    <row r="36" spans="2:21" s="35" customFormat="1" ht="28" x14ac:dyDescent="0.25">
      <c r="B36" s="149">
        <v>5.3</v>
      </c>
      <c r="C36" s="151" t="s">
        <v>703</v>
      </c>
      <c r="D36" s="149" t="s">
        <v>98</v>
      </c>
      <c r="E36" s="1284"/>
      <c r="F36" s="1284"/>
      <c r="G36" s="1284"/>
      <c r="H36" s="1284"/>
      <c r="I36" s="1284"/>
      <c r="J36" s="1284"/>
      <c r="K36" s="1284"/>
      <c r="L36" s="1284"/>
      <c r="M36" s="1284"/>
      <c r="N36" s="1284"/>
      <c r="O36" s="1284"/>
      <c r="P36" s="1284"/>
      <c r="Q36" s="1284"/>
      <c r="R36" s="1284"/>
      <c r="S36" s="1284"/>
      <c r="T36" s="1284"/>
      <c r="U36" s="1285"/>
    </row>
    <row r="37" spans="2:21" s="35" customFormat="1" ht="28" x14ac:dyDescent="0.25">
      <c r="B37" s="149">
        <v>5.4</v>
      </c>
      <c r="C37" s="151" t="s">
        <v>702</v>
      </c>
      <c r="D37" s="149" t="s">
        <v>98</v>
      </c>
      <c r="E37" s="1284"/>
      <c r="F37" s="1284"/>
      <c r="G37" s="1284"/>
      <c r="H37" s="1284"/>
      <c r="I37" s="1284"/>
      <c r="J37" s="1284"/>
      <c r="K37" s="1284"/>
      <c r="L37" s="1284"/>
      <c r="M37" s="1284"/>
      <c r="N37" s="1284"/>
      <c r="O37" s="1284"/>
      <c r="P37" s="1284"/>
      <c r="Q37" s="1284"/>
      <c r="R37" s="1284"/>
      <c r="S37" s="1284"/>
      <c r="T37" s="1284"/>
      <c r="U37" s="1285"/>
    </row>
    <row r="38" spans="2:21" s="35" customFormat="1" ht="28" x14ac:dyDescent="0.25">
      <c r="B38" s="149">
        <v>5.5</v>
      </c>
      <c r="C38" s="151" t="s">
        <v>703</v>
      </c>
      <c r="D38" s="149" t="s">
        <v>100</v>
      </c>
      <c r="E38" s="1284"/>
      <c r="F38" s="1284"/>
      <c r="G38" s="1284"/>
      <c r="H38" s="1284"/>
      <c r="I38" s="1284"/>
      <c r="J38" s="1284"/>
      <c r="K38" s="1284"/>
      <c r="L38" s="1284"/>
      <c r="M38" s="1284"/>
      <c r="N38" s="1284"/>
      <c r="O38" s="1284"/>
      <c r="P38" s="1284"/>
      <c r="Q38" s="1284"/>
      <c r="R38" s="1284"/>
      <c r="S38" s="1284"/>
      <c r="T38" s="1284"/>
      <c r="U38" s="1285"/>
    </row>
    <row r="39" spans="2:21" s="35" customFormat="1" ht="28" x14ac:dyDescent="0.25">
      <c r="B39" s="149">
        <v>5.6</v>
      </c>
      <c r="C39" s="151" t="s">
        <v>702</v>
      </c>
      <c r="D39" s="149" t="s">
        <v>100</v>
      </c>
      <c r="E39" s="1284"/>
      <c r="F39" s="1284"/>
      <c r="G39" s="1284"/>
      <c r="H39" s="1284"/>
      <c r="I39" s="1284"/>
      <c r="J39" s="1284"/>
      <c r="K39" s="1284"/>
      <c r="L39" s="1284"/>
      <c r="M39" s="1284"/>
      <c r="N39" s="1284"/>
      <c r="O39" s="1284"/>
      <c r="P39" s="1284"/>
      <c r="Q39" s="1284"/>
      <c r="R39" s="1284"/>
      <c r="S39" s="1284"/>
      <c r="T39" s="1284"/>
      <c r="U39" s="1285"/>
    </row>
    <row r="40" spans="2:21" s="35" customFormat="1" x14ac:dyDescent="0.25">
      <c r="B40" s="149"/>
      <c r="C40" s="151"/>
      <c r="D40" s="149"/>
      <c r="E40" s="1284"/>
      <c r="F40" s="1284"/>
      <c r="G40" s="1284"/>
      <c r="H40" s="1284"/>
      <c r="I40" s="1284"/>
      <c r="J40" s="1284"/>
      <c r="K40" s="1284"/>
      <c r="L40" s="1284"/>
      <c r="M40" s="1284"/>
      <c r="N40" s="1284"/>
      <c r="O40" s="1284"/>
      <c r="P40" s="1284"/>
      <c r="Q40" s="1284"/>
      <c r="R40" s="1284"/>
      <c r="S40" s="1284"/>
      <c r="T40" s="1284"/>
      <c r="U40" s="1285"/>
    </row>
    <row r="41" spans="2:21" s="35" customFormat="1" x14ac:dyDescent="0.25">
      <c r="B41" s="38">
        <v>6</v>
      </c>
      <c r="C41" s="196" t="s">
        <v>102</v>
      </c>
      <c r="D41" s="149"/>
      <c r="E41" s="1284"/>
      <c r="F41" s="1284"/>
      <c r="G41" s="1284"/>
      <c r="H41" s="1284"/>
      <c r="I41" s="1284"/>
      <c r="J41" s="1284"/>
      <c r="K41" s="1284"/>
      <c r="L41" s="1284"/>
      <c r="M41" s="1284"/>
      <c r="N41" s="1284"/>
      <c r="O41" s="1284"/>
      <c r="P41" s="1284"/>
      <c r="Q41" s="1284"/>
      <c r="R41" s="1284"/>
      <c r="S41" s="1284"/>
      <c r="T41" s="1284"/>
      <c r="U41" s="1285"/>
    </row>
    <row r="42" spans="2:21" s="35" customFormat="1" x14ac:dyDescent="0.25">
      <c r="B42" s="149">
        <v>6.1</v>
      </c>
      <c r="C42" s="150" t="s">
        <v>713</v>
      </c>
      <c r="D42" s="149" t="s">
        <v>100</v>
      </c>
      <c r="E42" s="1284"/>
      <c r="F42" s="1284"/>
      <c r="G42" s="1284"/>
      <c r="H42" s="1284"/>
      <c r="I42" s="1284"/>
      <c r="J42" s="1284"/>
      <c r="K42" s="1284"/>
      <c r="L42" s="1284"/>
      <c r="M42" s="1284"/>
      <c r="N42" s="1284"/>
      <c r="O42" s="1284"/>
      <c r="P42" s="1284"/>
      <c r="Q42" s="1284"/>
      <c r="R42" s="1284"/>
      <c r="S42" s="1284"/>
      <c r="T42" s="1284"/>
      <c r="U42" s="1285"/>
    </row>
    <row r="43" spans="2:21" s="35" customFormat="1" x14ac:dyDescent="0.25">
      <c r="B43" s="149">
        <v>6.2</v>
      </c>
      <c r="C43" s="150" t="s">
        <v>714</v>
      </c>
      <c r="D43" s="149" t="s">
        <v>100</v>
      </c>
      <c r="E43" s="1284"/>
      <c r="F43" s="1284"/>
      <c r="G43" s="1284"/>
      <c r="H43" s="1284"/>
      <c r="I43" s="1284"/>
      <c r="J43" s="1284"/>
      <c r="K43" s="1284"/>
      <c r="L43" s="1284"/>
      <c r="M43" s="1284"/>
      <c r="N43" s="1284"/>
      <c r="O43" s="1284"/>
      <c r="P43" s="1284"/>
      <c r="Q43" s="1284"/>
      <c r="R43" s="1284"/>
      <c r="S43" s="1284"/>
      <c r="T43" s="1284"/>
      <c r="U43" s="1285"/>
    </row>
    <row r="44" spans="2:21" s="35" customFormat="1" x14ac:dyDescent="0.25">
      <c r="B44" s="149"/>
      <c r="C44" s="151"/>
      <c r="D44" s="149"/>
      <c r="E44" s="1284"/>
      <c r="F44" s="1284"/>
      <c r="G44" s="1284"/>
      <c r="H44" s="1284"/>
      <c r="I44" s="1284"/>
      <c r="J44" s="1284"/>
      <c r="K44" s="1284"/>
      <c r="L44" s="1284"/>
      <c r="M44" s="1284"/>
      <c r="N44" s="1284"/>
      <c r="O44" s="1284"/>
      <c r="P44" s="1284"/>
      <c r="Q44" s="1284"/>
      <c r="R44" s="1284"/>
      <c r="S44" s="1284"/>
      <c r="T44" s="1284"/>
      <c r="U44" s="1285"/>
    </row>
    <row r="45" spans="2:21" s="35" customFormat="1" x14ac:dyDescent="0.25">
      <c r="B45" s="38">
        <v>7</v>
      </c>
      <c r="C45" s="196" t="s">
        <v>452</v>
      </c>
      <c r="D45" s="149"/>
      <c r="E45" s="1284"/>
      <c r="F45" s="1284"/>
      <c r="G45" s="1284"/>
      <c r="H45" s="1284"/>
      <c r="I45" s="1284"/>
      <c r="J45" s="1284"/>
      <c r="K45" s="1284"/>
      <c r="L45" s="1284"/>
      <c r="M45" s="1284"/>
      <c r="N45" s="1284"/>
      <c r="O45" s="1284"/>
      <c r="P45" s="1284"/>
      <c r="Q45" s="1284"/>
      <c r="R45" s="1284"/>
      <c r="S45" s="1284"/>
      <c r="T45" s="1284"/>
      <c r="U45" s="1285"/>
    </row>
    <row r="46" spans="2:21" s="35" customFormat="1" x14ac:dyDescent="0.25">
      <c r="B46" s="149">
        <f>B45+0.1</f>
        <v>7.1</v>
      </c>
      <c r="C46" s="151" t="s">
        <v>103</v>
      </c>
      <c r="D46" s="149" t="s">
        <v>104</v>
      </c>
      <c r="E46" s="1284"/>
      <c r="F46" s="1284"/>
      <c r="G46" s="1284"/>
      <c r="H46" s="1284"/>
      <c r="I46" s="1284"/>
      <c r="J46" s="1284"/>
      <c r="K46" s="1284"/>
      <c r="L46" s="1284"/>
      <c r="M46" s="1284"/>
      <c r="N46" s="1284"/>
      <c r="O46" s="1284"/>
      <c r="P46" s="1284"/>
      <c r="Q46" s="1284"/>
      <c r="R46" s="1284"/>
      <c r="S46" s="1284"/>
      <c r="T46" s="1284"/>
      <c r="U46" s="1285"/>
    </row>
    <row r="47" spans="2:21" s="35" customFormat="1" x14ac:dyDescent="0.25">
      <c r="B47" s="149">
        <f>B46+0.1</f>
        <v>7.1999999999999993</v>
      </c>
      <c r="C47" s="150" t="s">
        <v>318</v>
      </c>
      <c r="D47" s="149" t="s">
        <v>104</v>
      </c>
      <c r="E47" s="1284"/>
      <c r="F47" s="1284"/>
      <c r="G47" s="1284"/>
      <c r="H47" s="1284"/>
      <c r="I47" s="1284"/>
      <c r="J47" s="1284"/>
      <c r="K47" s="1284"/>
      <c r="L47" s="1284"/>
      <c r="M47" s="1284"/>
      <c r="N47" s="1284"/>
      <c r="O47" s="1284"/>
      <c r="P47" s="1284"/>
      <c r="Q47" s="1284"/>
      <c r="R47" s="1284"/>
      <c r="S47" s="1284"/>
      <c r="T47" s="1284"/>
      <c r="U47" s="1285"/>
    </row>
    <row r="48" spans="2:21" s="35" customFormat="1" x14ac:dyDescent="0.25">
      <c r="B48" s="149"/>
      <c r="C48" s="150"/>
      <c r="D48" s="149"/>
      <c r="E48" s="1284"/>
      <c r="F48" s="1284"/>
      <c r="G48" s="1284"/>
      <c r="H48" s="1284"/>
      <c r="I48" s="1284"/>
      <c r="J48" s="1284"/>
      <c r="K48" s="1284"/>
      <c r="L48" s="1284"/>
      <c r="M48" s="1284"/>
      <c r="N48" s="1284"/>
      <c r="O48" s="1284"/>
      <c r="P48" s="1284"/>
      <c r="Q48" s="1284"/>
      <c r="R48" s="1284"/>
      <c r="S48" s="1284"/>
      <c r="T48" s="1284"/>
      <c r="U48" s="1285"/>
    </row>
    <row r="49" spans="2:21" s="35" customFormat="1" x14ac:dyDescent="0.25">
      <c r="B49" s="38">
        <v>8</v>
      </c>
      <c r="C49" s="195" t="s">
        <v>381</v>
      </c>
      <c r="D49" s="149"/>
      <c r="E49" s="1284"/>
      <c r="F49" s="1284"/>
      <c r="G49" s="1284"/>
      <c r="H49" s="1284"/>
      <c r="I49" s="1284"/>
      <c r="J49" s="1284"/>
      <c r="K49" s="1284"/>
      <c r="L49" s="1284"/>
      <c r="M49" s="1284"/>
      <c r="N49" s="1284"/>
      <c r="O49" s="1284"/>
      <c r="P49" s="1284"/>
      <c r="Q49" s="1284"/>
      <c r="R49" s="1284"/>
      <c r="S49" s="1284"/>
      <c r="T49" s="1284"/>
      <c r="U49" s="1285"/>
    </row>
    <row r="50" spans="2:21" s="35" customFormat="1" x14ac:dyDescent="0.25">
      <c r="B50" s="149">
        <f>B49+0.1</f>
        <v>8.1</v>
      </c>
      <c r="C50" s="150" t="s">
        <v>105</v>
      </c>
      <c r="D50" s="149" t="s">
        <v>106</v>
      </c>
      <c r="E50" s="1284"/>
      <c r="F50" s="1284"/>
      <c r="G50" s="1284"/>
      <c r="H50" s="1284"/>
      <c r="I50" s="1284"/>
      <c r="J50" s="1284"/>
      <c r="K50" s="1284"/>
      <c r="L50" s="1284"/>
      <c r="M50" s="1284"/>
      <c r="N50" s="1284"/>
      <c r="O50" s="1284"/>
      <c r="P50" s="1284"/>
      <c r="Q50" s="1284"/>
      <c r="R50" s="1284"/>
      <c r="S50" s="1284"/>
      <c r="T50" s="1284"/>
      <c r="U50" s="1285"/>
    </row>
    <row r="51" spans="2:21" s="35" customFormat="1" x14ac:dyDescent="0.25">
      <c r="B51" s="149">
        <f>B50+0.1</f>
        <v>8.1999999999999993</v>
      </c>
      <c r="C51" s="150" t="s">
        <v>319</v>
      </c>
      <c r="D51" s="149" t="s">
        <v>106</v>
      </c>
      <c r="E51" s="1284"/>
      <c r="F51" s="1284"/>
      <c r="G51" s="1284"/>
      <c r="H51" s="1284"/>
      <c r="I51" s="1284"/>
      <c r="J51" s="1284"/>
      <c r="K51" s="1284"/>
      <c r="L51" s="1284"/>
      <c r="M51" s="1284"/>
      <c r="N51" s="1284"/>
      <c r="O51" s="1284"/>
      <c r="P51" s="1284"/>
      <c r="Q51" s="1284"/>
      <c r="R51" s="1284"/>
      <c r="S51" s="1284"/>
      <c r="T51" s="1284"/>
      <c r="U51" s="1285"/>
    </row>
    <row r="52" spans="2:21" s="35" customFormat="1" x14ac:dyDescent="0.25">
      <c r="B52" s="149"/>
      <c r="C52" s="150"/>
      <c r="D52" s="149"/>
      <c r="E52" s="1284"/>
      <c r="F52" s="1284"/>
      <c r="G52" s="1284"/>
      <c r="H52" s="1284"/>
      <c r="I52" s="1284"/>
      <c r="J52" s="1284"/>
      <c r="K52" s="1284"/>
      <c r="L52" s="1284"/>
      <c r="M52" s="1284"/>
      <c r="N52" s="1284"/>
      <c r="O52" s="1284"/>
      <c r="P52" s="1284"/>
      <c r="Q52" s="1284"/>
      <c r="R52" s="1284"/>
      <c r="S52" s="1284"/>
      <c r="T52" s="1284"/>
      <c r="U52" s="1285"/>
    </row>
    <row r="53" spans="2:21" s="35" customFormat="1" x14ac:dyDescent="0.25">
      <c r="B53" s="38">
        <v>9</v>
      </c>
      <c r="C53" s="195" t="s">
        <v>151</v>
      </c>
      <c r="D53" s="149"/>
      <c r="E53" s="1284"/>
      <c r="F53" s="1284"/>
      <c r="G53" s="1284"/>
      <c r="H53" s="1284"/>
      <c r="I53" s="1284"/>
      <c r="J53" s="1284"/>
      <c r="K53" s="1284"/>
      <c r="L53" s="1284"/>
      <c r="M53" s="1284"/>
      <c r="N53" s="1284"/>
      <c r="O53" s="1284"/>
      <c r="P53" s="1284"/>
      <c r="Q53" s="1284"/>
      <c r="R53" s="1284"/>
      <c r="S53" s="1284"/>
      <c r="T53" s="1284"/>
      <c r="U53" s="1285"/>
    </row>
    <row r="54" spans="2:21" s="35" customFormat="1" x14ac:dyDescent="0.25">
      <c r="B54" s="149">
        <f>B53+0.1</f>
        <v>9.1</v>
      </c>
      <c r="C54" s="150" t="s">
        <v>107</v>
      </c>
      <c r="D54" s="149" t="s">
        <v>98</v>
      </c>
      <c r="E54" s="1284"/>
      <c r="F54" s="1284"/>
      <c r="G54" s="1284"/>
      <c r="H54" s="1284"/>
      <c r="I54" s="1284"/>
      <c r="J54" s="1284"/>
      <c r="K54" s="1284"/>
      <c r="L54" s="1284"/>
      <c r="M54" s="1284"/>
      <c r="N54" s="1284"/>
      <c r="O54" s="1284"/>
      <c r="P54" s="1284"/>
      <c r="Q54" s="1284"/>
      <c r="R54" s="1284"/>
      <c r="S54" s="1284"/>
      <c r="T54" s="1284"/>
      <c r="U54" s="1285"/>
    </row>
    <row r="55" spans="2:21" s="35" customFormat="1" x14ac:dyDescent="0.25">
      <c r="B55" s="149">
        <f>B54+0.1</f>
        <v>9.1999999999999993</v>
      </c>
      <c r="C55" s="150" t="s">
        <v>320</v>
      </c>
      <c r="D55" s="149" t="s">
        <v>98</v>
      </c>
      <c r="E55" s="1286"/>
      <c r="F55" s="1286"/>
      <c r="G55" s="1286"/>
      <c r="H55" s="1286"/>
      <c r="I55" s="1286"/>
      <c r="J55" s="1286"/>
      <c r="K55" s="1286"/>
      <c r="L55" s="1286"/>
      <c r="M55" s="1286"/>
      <c r="N55" s="1286"/>
      <c r="O55" s="1286"/>
      <c r="P55" s="1286"/>
      <c r="Q55" s="1286"/>
      <c r="R55" s="1286"/>
      <c r="S55" s="1286"/>
      <c r="T55" s="1286"/>
      <c r="U55" s="1287"/>
    </row>
    <row r="56" spans="2:21" s="35" customFormat="1" x14ac:dyDescent="0.25">
      <c r="B56" s="192"/>
      <c r="C56" s="193"/>
      <c r="D56" s="194"/>
      <c r="E56" s="194"/>
      <c r="F56" s="194"/>
      <c r="G56" s="194"/>
      <c r="H56" s="194"/>
      <c r="I56" s="192"/>
      <c r="J56" s="192"/>
      <c r="K56" s="192"/>
      <c r="L56" s="192"/>
      <c r="M56" s="192"/>
      <c r="N56" s="192"/>
      <c r="O56" s="192"/>
    </row>
    <row r="57" spans="2:21" s="1" customFormat="1" ht="15" customHeight="1" x14ac:dyDescent="0.3">
      <c r="D57" s="48"/>
      <c r="E57" s="48"/>
      <c r="F57" s="48"/>
      <c r="G57" s="48"/>
      <c r="H57" s="48"/>
      <c r="I57" s="43"/>
      <c r="J57" s="43"/>
      <c r="K57" s="43"/>
      <c r="L57" s="43"/>
      <c r="M57" s="43"/>
      <c r="N57" s="43"/>
      <c r="O57" s="43"/>
    </row>
    <row r="58" spans="2:21" ht="16" x14ac:dyDescent="0.3">
      <c r="B58" s="13" t="s">
        <v>694</v>
      </c>
      <c r="I58" s="43"/>
      <c r="J58" s="43"/>
      <c r="K58" s="43"/>
      <c r="L58" s="43"/>
      <c r="M58" s="43"/>
      <c r="N58" s="43"/>
      <c r="O58" s="43"/>
      <c r="P58" s="1"/>
      <c r="Q58" s="1"/>
      <c r="R58" s="1"/>
      <c r="S58" s="1"/>
      <c r="T58" s="1"/>
    </row>
    <row r="59" spans="2:21" ht="16" x14ac:dyDescent="0.3">
      <c r="B59" s="5">
        <v>2</v>
      </c>
      <c r="C59" s="45" t="s">
        <v>453</v>
      </c>
      <c r="I59" s="43"/>
      <c r="J59" s="43"/>
      <c r="K59" s="43"/>
      <c r="L59" s="43"/>
      <c r="M59" s="43"/>
      <c r="N59" s="43"/>
      <c r="O59" s="43"/>
      <c r="P59" s="1"/>
      <c r="Q59" s="1"/>
      <c r="R59" s="1"/>
      <c r="S59" s="1"/>
      <c r="T59" s="1"/>
    </row>
    <row r="60" spans="2:21" x14ac:dyDescent="0.3">
      <c r="B60" s="5">
        <v>3</v>
      </c>
      <c r="C60" s="5" t="s">
        <v>700</v>
      </c>
      <c r="I60" s="50"/>
      <c r="J60" s="50"/>
      <c r="K60" s="50"/>
      <c r="L60" s="50"/>
      <c r="M60" s="50"/>
      <c r="N60" s="50"/>
      <c r="O60" s="50"/>
      <c r="P60" s="1"/>
      <c r="Q60" s="1"/>
      <c r="R60" s="1"/>
      <c r="S60" s="1"/>
      <c r="T60" s="1"/>
    </row>
    <row r="61" spans="2:21" x14ac:dyDescent="0.3">
      <c r="B61" s="5">
        <v>4</v>
      </c>
      <c r="C61" s="5" t="s">
        <v>698</v>
      </c>
      <c r="M61" s="51"/>
    </row>
  </sheetData>
  <mergeCells count="12">
    <mergeCell ref="E11:U55"/>
    <mergeCell ref="B2:U2"/>
    <mergeCell ref="B3:U3"/>
    <mergeCell ref="B4:U4"/>
    <mergeCell ref="B5:U5"/>
    <mergeCell ref="B7:B9"/>
    <mergeCell ref="C7:C9"/>
    <mergeCell ref="D7:D9"/>
    <mergeCell ref="H7:J7"/>
    <mergeCell ref="K7:O7"/>
    <mergeCell ref="E7:G7"/>
    <mergeCell ref="U7:U9"/>
  </mergeCells>
  <printOptions horizontalCentered="1" verticalCentered="1"/>
  <pageMargins left="0.82677165354330717" right="0.51181102362204722" top="0.43307086614173229" bottom="0.62992125984251968" header="0.51181102362204722" footer="0.51181102362204722"/>
  <pageSetup paperSize="9" scale="3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N29"/>
  <sheetViews>
    <sheetView workbookViewId="0">
      <selection activeCell="F2" sqref="F2"/>
    </sheetView>
  </sheetViews>
  <sheetFormatPr defaultColWidth="9.08984375" defaultRowHeight="14" x14ac:dyDescent="0.3"/>
  <cols>
    <col min="1" max="1" width="9.08984375" style="692"/>
    <col min="2" max="2" width="4.6328125" style="692" customWidth="1"/>
    <col min="3" max="3" width="17.453125" style="692" customWidth="1"/>
    <col min="4" max="4" width="18.08984375" style="692" customWidth="1"/>
    <col min="5" max="5" width="20.36328125" style="773" customWidth="1"/>
    <col min="6" max="6" width="16.08984375" style="694" customWidth="1"/>
    <col min="7" max="7" width="19.6328125" style="773" customWidth="1"/>
    <col min="8" max="10" width="20" style="694" customWidth="1"/>
    <col min="11" max="11" width="20.6328125" style="773" customWidth="1"/>
    <col min="12" max="12" width="14.36328125" style="694" customWidth="1"/>
    <col min="13" max="13" width="19.6328125" style="692" customWidth="1"/>
    <col min="14" max="14" width="20.453125" style="692" customWidth="1"/>
    <col min="15" max="259" width="9.08984375" style="692"/>
    <col min="260" max="260" width="4.6328125" style="692" customWidth="1"/>
    <col min="261" max="261" width="11.08984375" style="692" customWidth="1"/>
    <col min="262" max="262" width="23.453125" style="692" customWidth="1"/>
    <col min="263" max="263" width="16.6328125" style="692" customWidth="1"/>
    <col min="264" max="264" width="16.08984375" style="692" customWidth="1"/>
    <col min="265" max="265" width="15.08984375" style="692" customWidth="1"/>
    <col min="266" max="266" width="20" style="692" customWidth="1"/>
    <col min="267" max="267" width="16.6328125" style="692" customWidth="1"/>
    <col min="268" max="268" width="12.08984375" style="692" customWidth="1"/>
    <col min="269" max="515" width="9.08984375" style="692"/>
    <col min="516" max="516" width="4.6328125" style="692" customWidth="1"/>
    <col min="517" max="517" width="11.08984375" style="692" customWidth="1"/>
    <col min="518" max="518" width="23.453125" style="692" customWidth="1"/>
    <col min="519" max="519" width="16.6328125" style="692" customWidth="1"/>
    <col min="520" max="520" width="16.08984375" style="692" customWidth="1"/>
    <col min="521" max="521" width="15.08984375" style="692" customWidth="1"/>
    <col min="522" max="522" width="20" style="692" customWidth="1"/>
    <col min="523" max="523" width="16.6328125" style="692" customWidth="1"/>
    <col min="524" max="524" width="12.08984375" style="692" customWidth="1"/>
    <col min="525" max="771" width="9.08984375" style="692"/>
    <col min="772" max="772" width="4.6328125" style="692" customWidth="1"/>
    <col min="773" max="773" width="11.08984375" style="692" customWidth="1"/>
    <col min="774" max="774" width="23.453125" style="692" customWidth="1"/>
    <col min="775" max="775" width="16.6328125" style="692" customWidth="1"/>
    <col min="776" max="776" width="16.08984375" style="692" customWidth="1"/>
    <col min="777" max="777" width="15.08984375" style="692" customWidth="1"/>
    <col min="778" max="778" width="20" style="692" customWidth="1"/>
    <col min="779" max="779" width="16.6328125" style="692" customWidth="1"/>
    <col min="780" max="780" width="12.08984375" style="692" customWidth="1"/>
    <col min="781" max="1027" width="9.08984375" style="692"/>
    <col min="1028" max="1028" width="4.6328125" style="692" customWidth="1"/>
    <col min="1029" max="1029" width="11.08984375" style="692" customWidth="1"/>
    <col min="1030" max="1030" width="23.453125" style="692" customWidth="1"/>
    <col min="1031" max="1031" width="16.6328125" style="692" customWidth="1"/>
    <col min="1032" max="1032" width="16.08984375" style="692" customWidth="1"/>
    <col min="1033" max="1033" width="15.08984375" style="692" customWidth="1"/>
    <col min="1034" max="1034" width="20" style="692" customWidth="1"/>
    <col min="1035" max="1035" width="16.6328125" style="692" customWidth="1"/>
    <col min="1036" max="1036" width="12.08984375" style="692" customWidth="1"/>
    <col min="1037" max="1283" width="9.08984375" style="692"/>
    <col min="1284" max="1284" width="4.6328125" style="692" customWidth="1"/>
    <col min="1285" max="1285" width="11.08984375" style="692" customWidth="1"/>
    <col min="1286" max="1286" width="23.453125" style="692" customWidth="1"/>
    <col min="1287" max="1287" width="16.6328125" style="692" customWidth="1"/>
    <col min="1288" max="1288" width="16.08984375" style="692" customWidth="1"/>
    <col min="1289" max="1289" width="15.08984375" style="692" customWidth="1"/>
    <col min="1290" max="1290" width="20" style="692" customWidth="1"/>
    <col min="1291" max="1291" width="16.6328125" style="692" customWidth="1"/>
    <col min="1292" max="1292" width="12.08984375" style="692" customWidth="1"/>
    <col min="1293" max="1539" width="9.08984375" style="692"/>
    <col min="1540" max="1540" width="4.6328125" style="692" customWidth="1"/>
    <col min="1541" max="1541" width="11.08984375" style="692" customWidth="1"/>
    <col min="1542" max="1542" width="23.453125" style="692" customWidth="1"/>
    <col min="1543" max="1543" width="16.6328125" style="692" customWidth="1"/>
    <col min="1544" max="1544" width="16.08984375" style="692" customWidth="1"/>
    <col min="1545" max="1545" width="15.08984375" style="692" customWidth="1"/>
    <col min="1546" max="1546" width="20" style="692" customWidth="1"/>
    <col min="1547" max="1547" width="16.6328125" style="692" customWidth="1"/>
    <col min="1548" max="1548" width="12.08984375" style="692" customWidth="1"/>
    <col min="1549" max="1795" width="9.08984375" style="692"/>
    <col min="1796" max="1796" width="4.6328125" style="692" customWidth="1"/>
    <col min="1797" max="1797" width="11.08984375" style="692" customWidth="1"/>
    <col min="1798" max="1798" width="23.453125" style="692" customWidth="1"/>
    <col min="1799" max="1799" width="16.6328125" style="692" customWidth="1"/>
    <col min="1800" max="1800" width="16.08984375" style="692" customWidth="1"/>
    <col min="1801" max="1801" width="15.08984375" style="692" customWidth="1"/>
    <col min="1802" max="1802" width="20" style="692" customWidth="1"/>
    <col min="1803" max="1803" width="16.6328125" style="692" customWidth="1"/>
    <col min="1804" max="1804" width="12.08984375" style="692" customWidth="1"/>
    <col min="1805" max="2051" width="9.08984375" style="692"/>
    <col min="2052" max="2052" width="4.6328125" style="692" customWidth="1"/>
    <col min="2053" max="2053" width="11.08984375" style="692" customWidth="1"/>
    <col min="2054" max="2054" width="23.453125" style="692" customWidth="1"/>
    <col min="2055" max="2055" width="16.6328125" style="692" customWidth="1"/>
    <col min="2056" max="2056" width="16.08984375" style="692" customWidth="1"/>
    <col min="2057" max="2057" width="15.08984375" style="692" customWidth="1"/>
    <col min="2058" max="2058" width="20" style="692" customWidth="1"/>
    <col min="2059" max="2059" width="16.6328125" style="692" customWidth="1"/>
    <col min="2060" max="2060" width="12.08984375" style="692" customWidth="1"/>
    <col min="2061" max="2307" width="9.08984375" style="692"/>
    <col min="2308" max="2308" width="4.6328125" style="692" customWidth="1"/>
    <col min="2309" max="2309" width="11.08984375" style="692" customWidth="1"/>
    <col min="2310" max="2310" width="23.453125" style="692" customWidth="1"/>
    <col min="2311" max="2311" width="16.6328125" style="692" customWidth="1"/>
    <col min="2312" max="2312" width="16.08984375" style="692" customWidth="1"/>
    <col min="2313" max="2313" width="15.08984375" style="692" customWidth="1"/>
    <col min="2314" max="2314" width="20" style="692" customWidth="1"/>
    <col min="2315" max="2315" width="16.6328125" style="692" customWidth="1"/>
    <col min="2316" max="2316" width="12.08984375" style="692" customWidth="1"/>
    <col min="2317" max="2563" width="9.08984375" style="692"/>
    <col min="2564" max="2564" width="4.6328125" style="692" customWidth="1"/>
    <col min="2565" max="2565" width="11.08984375" style="692" customWidth="1"/>
    <col min="2566" max="2566" width="23.453125" style="692" customWidth="1"/>
    <col min="2567" max="2567" width="16.6328125" style="692" customWidth="1"/>
    <col min="2568" max="2568" width="16.08984375" style="692" customWidth="1"/>
    <col min="2569" max="2569" width="15.08984375" style="692" customWidth="1"/>
    <col min="2570" max="2570" width="20" style="692" customWidth="1"/>
    <col min="2571" max="2571" width="16.6328125" style="692" customWidth="1"/>
    <col min="2572" max="2572" width="12.08984375" style="692" customWidth="1"/>
    <col min="2573" max="2819" width="9.08984375" style="692"/>
    <col min="2820" max="2820" width="4.6328125" style="692" customWidth="1"/>
    <col min="2821" max="2821" width="11.08984375" style="692" customWidth="1"/>
    <col min="2822" max="2822" width="23.453125" style="692" customWidth="1"/>
    <col min="2823" max="2823" width="16.6328125" style="692" customWidth="1"/>
    <col min="2824" max="2824" width="16.08984375" style="692" customWidth="1"/>
    <col min="2825" max="2825" width="15.08984375" style="692" customWidth="1"/>
    <col min="2826" max="2826" width="20" style="692" customWidth="1"/>
    <col min="2827" max="2827" width="16.6328125" style="692" customWidth="1"/>
    <col min="2828" max="2828" width="12.08984375" style="692" customWidth="1"/>
    <col min="2829" max="3075" width="9.08984375" style="692"/>
    <col min="3076" max="3076" width="4.6328125" style="692" customWidth="1"/>
    <col min="3077" max="3077" width="11.08984375" style="692" customWidth="1"/>
    <col min="3078" max="3078" width="23.453125" style="692" customWidth="1"/>
    <col min="3079" max="3079" width="16.6328125" style="692" customWidth="1"/>
    <col min="3080" max="3080" width="16.08984375" style="692" customWidth="1"/>
    <col min="3081" max="3081" width="15.08984375" style="692" customWidth="1"/>
    <col min="3082" max="3082" width="20" style="692" customWidth="1"/>
    <col min="3083" max="3083" width="16.6328125" style="692" customWidth="1"/>
    <col min="3084" max="3084" width="12.08984375" style="692" customWidth="1"/>
    <col min="3085" max="3331" width="9.08984375" style="692"/>
    <col min="3332" max="3332" width="4.6328125" style="692" customWidth="1"/>
    <col min="3333" max="3333" width="11.08984375" style="692" customWidth="1"/>
    <col min="3334" max="3334" width="23.453125" style="692" customWidth="1"/>
    <col min="3335" max="3335" width="16.6328125" style="692" customWidth="1"/>
    <col min="3336" max="3336" width="16.08984375" style="692" customWidth="1"/>
    <col min="3337" max="3337" width="15.08984375" style="692" customWidth="1"/>
    <col min="3338" max="3338" width="20" style="692" customWidth="1"/>
    <col min="3339" max="3339" width="16.6328125" style="692" customWidth="1"/>
    <col min="3340" max="3340" width="12.08984375" style="692" customWidth="1"/>
    <col min="3341" max="3587" width="9.08984375" style="692"/>
    <col min="3588" max="3588" width="4.6328125" style="692" customWidth="1"/>
    <col min="3589" max="3589" width="11.08984375" style="692" customWidth="1"/>
    <col min="3590" max="3590" width="23.453125" style="692" customWidth="1"/>
    <col min="3591" max="3591" width="16.6328125" style="692" customWidth="1"/>
    <col min="3592" max="3592" width="16.08984375" style="692" customWidth="1"/>
    <col min="3593" max="3593" width="15.08984375" style="692" customWidth="1"/>
    <col min="3594" max="3594" width="20" style="692" customWidth="1"/>
    <col min="3595" max="3595" width="16.6328125" style="692" customWidth="1"/>
    <col min="3596" max="3596" width="12.08984375" style="692" customWidth="1"/>
    <col min="3597" max="3843" width="9.08984375" style="692"/>
    <col min="3844" max="3844" width="4.6328125" style="692" customWidth="1"/>
    <col min="3845" max="3845" width="11.08984375" style="692" customWidth="1"/>
    <col min="3846" max="3846" width="23.453125" style="692" customWidth="1"/>
    <col min="3847" max="3847" width="16.6328125" style="692" customWidth="1"/>
    <col min="3848" max="3848" width="16.08984375" style="692" customWidth="1"/>
    <col min="3849" max="3849" width="15.08984375" style="692" customWidth="1"/>
    <col min="3850" max="3850" width="20" style="692" customWidth="1"/>
    <col min="3851" max="3851" width="16.6328125" style="692" customWidth="1"/>
    <col min="3852" max="3852" width="12.08984375" style="692" customWidth="1"/>
    <col min="3853" max="4099" width="9.08984375" style="692"/>
    <col min="4100" max="4100" width="4.6328125" style="692" customWidth="1"/>
    <col min="4101" max="4101" width="11.08984375" style="692" customWidth="1"/>
    <col min="4102" max="4102" width="23.453125" style="692" customWidth="1"/>
    <col min="4103" max="4103" width="16.6328125" style="692" customWidth="1"/>
    <col min="4104" max="4104" width="16.08984375" style="692" customWidth="1"/>
    <col min="4105" max="4105" width="15.08984375" style="692" customWidth="1"/>
    <col min="4106" max="4106" width="20" style="692" customWidth="1"/>
    <col min="4107" max="4107" width="16.6328125" style="692" customWidth="1"/>
    <col min="4108" max="4108" width="12.08984375" style="692" customWidth="1"/>
    <col min="4109" max="4355" width="9.08984375" style="692"/>
    <col min="4356" max="4356" width="4.6328125" style="692" customWidth="1"/>
    <col min="4357" max="4357" width="11.08984375" style="692" customWidth="1"/>
    <col min="4358" max="4358" width="23.453125" style="692" customWidth="1"/>
    <col min="4359" max="4359" width="16.6328125" style="692" customWidth="1"/>
    <col min="4360" max="4360" width="16.08984375" style="692" customWidth="1"/>
    <col min="4361" max="4361" width="15.08984375" style="692" customWidth="1"/>
    <col min="4362" max="4362" width="20" style="692" customWidth="1"/>
    <col min="4363" max="4363" width="16.6328125" style="692" customWidth="1"/>
    <col min="4364" max="4364" width="12.08984375" style="692" customWidth="1"/>
    <col min="4365" max="4611" width="9.08984375" style="692"/>
    <col min="4612" max="4612" width="4.6328125" style="692" customWidth="1"/>
    <col min="4613" max="4613" width="11.08984375" style="692" customWidth="1"/>
    <col min="4614" max="4614" width="23.453125" style="692" customWidth="1"/>
    <col min="4615" max="4615" width="16.6328125" style="692" customWidth="1"/>
    <col min="4616" max="4616" width="16.08984375" style="692" customWidth="1"/>
    <col min="4617" max="4617" width="15.08984375" style="692" customWidth="1"/>
    <col min="4618" max="4618" width="20" style="692" customWidth="1"/>
    <col min="4619" max="4619" width="16.6328125" style="692" customWidth="1"/>
    <col min="4620" max="4620" width="12.08984375" style="692" customWidth="1"/>
    <col min="4621" max="4867" width="9.08984375" style="692"/>
    <col min="4868" max="4868" width="4.6328125" style="692" customWidth="1"/>
    <col min="4869" max="4869" width="11.08984375" style="692" customWidth="1"/>
    <col min="4870" max="4870" width="23.453125" style="692" customWidth="1"/>
    <col min="4871" max="4871" width="16.6328125" style="692" customWidth="1"/>
    <col min="4872" max="4872" width="16.08984375" style="692" customWidth="1"/>
    <col min="4873" max="4873" width="15.08984375" style="692" customWidth="1"/>
    <col min="4874" max="4874" width="20" style="692" customWidth="1"/>
    <col min="4875" max="4875" width="16.6328125" style="692" customWidth="1"/>
    <col min="4876" max="4876" width="12.08984375" style="692" customWidth="1"/>
    <col min="4877" max="5123" width="9.08984375" style="692"/>
    <col min="5124" max="5124" width="4.6328125" style="692" customWidth="1"/>
    <col min="5125" max="5125" width="11.08984375" style="692" customWidth="1"/>
    <col min="5126" max="5126" width="23.453125" style="692" customWidth="1"/>
    <col min="5127" max="5127" width="16.6328125" style="692" customWidth="1"/>
    <col min="5128" max="5128" width="16.08984375" style="692" customWidth="1"/>
    <col min="5129" max="5129" width="15.08984375" style="692" customWidth="1"/>
    <col min="5130" max="5130" width="20" style="692" customWidth="1"/>
    <col min="5131" max="5131" width="16.6328125" style="692" customWidth="1"/>
    <col min="5132" max="5132" width="12.08984375" style="692" customWidth="1"/>
    <col min="5133" max="5379" width="9.08984375" style="692"/>
    <col min="5380" max="5380" width="4.6328125" style="692" customWidth="1"/>
    <col min="5381" max="5381" width="11.08984375" style="692" customWidth="1"/>
    <col min="5382" max="5382" width="23.453125" style="692" customWidth="1"/>
    <col min="5383" max="5383" width="16.6328125" style="692" customWidth="1"/>
    <col min="5384" max="5384" width="16.08984375" style="692" customWidth="1"/>
    <col min="5385" max="5385" width="15.08984375" style="692" customWidth="1"/>
    <col min="5386" max="5386" width="20" style="692" customWidth="1"/>
    <col min="5387" max="5387" width="16.6328125" style="692" customWidth="1"/>
    <col min="5388" max="5388" width="12.08984375" style="692" customWidth="1"/>
    <col min="5389" max="5635" width="9.08984375" style="692"/>
    <col min="5636" max="5636" width="4.6328125" style="692" customWidth="1"/>
    <col min="5637" max="5637" width="11.08984375" style="692" customWidth="1"/>
    <col min="5638" max="5638" width="23.453125" style="692" customWidth="1"/>
    <col min="5639" max="5639" width="16.6328125" style="692" customWidth="1"/>
    <col min="5640" max="5640" width="16.08984375" style="692" customWidth="1"/>
    <col min="5641" max="5641" width="15.08984375" style="692" customWidth="1"/>
    <col min="5642" max="5642" width="20" style="692" customWidth="1"/>
    <col min="5643" max="5643" width="16.6328125" style="692" customWidth="1"/>
    <col min="5644" max="5644" width="12.08984375" style="692" customWidth="1"/>
    <col min="5645" max="5891" width="9.08984375" style="692"/>
    <col min="5892" max="5892" width="4.6328125" style="692" customWidth="1"/>
    <col min="5893" max="5893" width="11.08984375" style="692" customWidth="1"/>
    <col min="5894" max="5894" width="23.453125" style="692" customWidth="1"/>
    <col min="5895" max="5895" width="16.6328125" style="692" customWidth="1"/>
    <col min="5896" max="5896" width="16.08984375" style="692" customWidth="1"/>
    <col min="5897" max="5897" width="15.08984375" style="692" customWidth="1"/>
    <col min="5898" max="5898" width="20" style="692" customWidth="1"/>
    <col min="5899" max="5899" width="16.6328125" style="692" customWidth="1"/>
    <col min="5900" max="5900" width="12.08984375" style="692" customWidth="1"/>
    <col min="5901" max="6147" width="9.08984375" style="692"/>
    <col min="6148" max="6148" width="4.6328125" style="692" customWidth="1"/>
    <col min="6149" max="6149" width="11.08984375" style="692" customWidth="1"/>
    <col min="6150" max="6150" width="23.453125" style="692" customWidth="1"/>
    <col min="6151" max="6151" width="16.6328125" style="692" customWidth="1"/>
    <col min="6152" max="6152" width="16.08984375" style="692" customWidth="1"/>
    <col min="6153" max="6153" width="15.08984375" style="692" customWidth="1"/>
    <col min="6154" max="6154" width="20" style="692" customWidth="1"/>
    <col min="6155" max="6155" width="16.6328125" style="692" customWidth="1"/>
    <col min="6156" max="6156" width="12.08984375" style="692" customWidth="1"/>
    <col min="6157" max="6403" width="9.08984375" style="692"/>
    <col min="6404" max="6404" width="4.6328125" style="692" customWidth="1"/>
    <col min="6405" max="6405" width="11.08984375" style="692" customWidth="1"/>
    <col min="6406" max="6406" width="23.453125" style="692" customWidth="1"/>
    <col min="6407" max="6407" width="16.6328125" style="692" customWidth="1"/>
    <col min="6408" max="6408" width="16.08984375" style="692" customWidth="1"/>
    <col min="6409" max="6409" width="15.08984375" style="692" customWidth="1"/>
    <col min="6410" max="6410" width="20" style="692" customWidth="1"/>
    <col min="6411" max="6411" width="16.6328125" style="692" customWidth="1"/>
    <col min="6412" max="6412" width="12.08984375" style="692" customWidth="1"/>
    <col min="6413" max="6659" width="9.08984375" style="692"/>
    <col min="6660" max="6660" width="4.6328125" style="692" customWidth="1"/>
    <col min="6661" max="6661" width="11.08984375" style="692" customWidth="1"/>
    <col min="6662" max="6662" width="23.453125" style="692" customWidth="1"/>
    <col min="6663" max="6663" width="16.6328125" style="692" customWidth="1"/>
    <col min="6664" max="6664" width="16.08984375" style="692" customWidth="1"/>
    <col min="6665" max="6665" width="15.08984375" style="692" customWidth="1"/>
    <col min="6666" max="6666" width="20" style="692" customWidth="1"/>
    <col min="6667" max="6667" width="16.6328125" style="692" customWidth="1"/>
    <col min="6668" max="6668" width="12.08984375" style="692" customWidth="1"/>
    <col min="6669" max="6915" width="9.08984375" style="692"/>
    <col min="6916" max="6916" width="4.6328125" style="692" customWidth="1"/>
    <col min="6917" max="6917" width="11.08984375" style="692" customWidth="1"/>
    <col min="6918" max="6918" width="23.453125" style="692" customWidth="1"/>
    <col min="6919" max="6919" width="16.6328125" style="692" customWidth="1"/>
    <col min="6920" max="6920" width="16.08984375" style="692" customWidth="1"/>
    <col min="6921" max="6921" width="15.08984375" style="692" customWidth="1"/>
    <col min="6922" max="6922" width="20" style="692" customWidth="1"/>
    <col min="6923" max="6923" width="16.6328125" style="692" customWidth="1"/>
    <col min="6924" max="6924" width="12.08984375" style="692" customWidth="1"/>
    <col min="6925" max="7171" width="9.08984375" style="692"/>
    <col min="7172" max="7172" width="4.6328125" style="692" customWidth="1"/>
    <col min="7173" max="7173" width="11.08984375" style="692" customWidth="1"/>
    <col min="7174" max="7174" width="23.453125" style="692" customWidth="1"/>
    <col min="7175" max="7175" width="16.6328125" style="692" customWidth="1"/>
    <col min="7176" max="7176" width="16.08984375" style="692" customWidth="1"/>
    <col min="7177" max="7177" width="15.08984375" style="692" customWidth="1"/>
    <col min="7178" max="7178" width="20" style="692" customWidth="1"/>
    <col min="7179" max="7179" width="16.6328125" style="692" customWidth="1"/>
    <col min="7180" max="7180" width="12.08984375" style="692" customWidth="1"/>
    <col min="7181" max="7427" width="9.08984375" style="692"/>
    <col min="7428" max="7428" width="4.6328125" style="692" customWidth="1"/>
    <col min="7429" max="7429" width="11.08984375" style="692" customWidth="1"/>
    <col min="7430" max="7430" width="23.453125" style="692" customWidth="1"/>
    <col min="7431" max="7431" width="16.6328125" style="692" customWidth="1"/>
    <col min="7432" max="7432" width="16.08984375" style="692" customWidth="1"/>
    <col min="7433" max="7433" width="15.08984375" style="692" customWidth="1"/>
    <col min="7434" max="7434" width="20" style="692" customWidth="1"/>
    <col min="7435" max="7435" width="16.6328125" style="692" customWidth="1"/>
    <col min="7436" max="7436" width="12.08984375" style="692" customWidth="1"/>
    <col min="7437" max="7683" width="9.08984375" style="692"/>
    <col min="7684" max="7684" width="4.6328125" style="692" customWidth="1"/>
    <col min="7685" max="7685" width="11.08984375" style="692" customWidth="1"/>
    <col min="7686" max="7686" width="23.453125" style="692" customWidth="1"/>
    <col min="7687" max="7687" width="16.6328125" style="692" customWidth="1"/>
    <col min="7688" max="7688" width="16.08984375" style="692" customWidth="1"/>
    <col min="7689" max="7689" width="15.08984375" style="692" customWidth="1"/>
    <col min="7690" max="7690" width="20" style="692" customWidth="1"/>
    <col min="7691" max="7691" width="16.6328125" style="692" customWidth="1"/>
    <col min="7692" max="7692" width="12.08984375" style="692" customWidth="1"/>
    <col min="7693" max="7939" width="9.08984375" style="692"/>
    <col min="7940" max="7940" width="4.6328125" style="692" customWidth="1"/>
    <col min="7941" max="7941" width="11.08984375" style="692" customWidth="1"/>
    <col min="7942" max="7942" width="23.453125" style="692" customWidth="1"/>
    <col min="7943" max="7943" width="16.6328125" style="692" customWidth="1"/>
    <col min="7944" max="7944" width="16.08984375" style="692" customWidth="1"/>
    <col min="7945" max="7945" width="15.08984375" style="692" customWidth="1"/>
    <col min="7946" max="7946" width="20" style="692" customWidth="1"/>
    <col min="7947" max="7947" width="16.6328125" style="692" customWidth="1"/>
    <col min="7948" max="7948" width="12.08984375" style="692" customWidth="1"/>
    <col min="7949" max="8195" width="9.08984375" style="692"/>
    <col min="8196" max="8196" width="4.6328125" style="692" customWidth="1"/>
    <col min="8197" max="8197" width="11.08984375" style="692" customWidth="1"/>
    <col min="8198" max="8198" width="23.453125" style="692" customWidth="1"/>
    <col min="8199" max="8199" width="16.6328125" style="692" customWidth="1"/>
    <col min="8200" max="8200" width="16.08984375" style="692" customWidth="1"/>
    <col min="8201" max="8201" width="15.08984375" style="692" customWidth="1"/>
    <col min="8202" max="8202" width="20" style="692" customWidth="1"/>
    <col min="8203" max="8203" width="16.6328125" style="692" customWidth="1"/>
    <col min="8204" max="8204" width="12.08984375" style="692" customWidth="1"/>
    <col min="8205" max="8451" width="9.08984375" style="692"/>
    <col min="8452" max="8452" width="4.6328125" style="692" customWidth="1"/>
    <col min="8453" max="8453" width="11.08984375" style="692" customWidth="1"/>
    <col min="8454" max="8454" width="23.453125" style="692" customWidth="1"/>
    <col min="8455" max="8455" width="16.6328125" style="692" customWidth="1"/>
    <col min="8456" max="8456" width="16.08984375" style="692" customWidth="1"/>
    <col min="8457" max="8457" width="15.08984375" style="692" customWidth="1"/>
    <col min="8458" max="8458" width="20" style="692" customWidth="1"/>
    <col min="8459" max="8459" width="16.6328125" style="692" customWidth="1"/>
    <col min="8460" max="8460" width="12.08984375" style="692" customWidth="1"/>
    <col min="8461" max="8707" width="9.08984375" style="692"/>
    <col min="8708" max="8708" width="4.6328125" style="692" customWidth="1"/>
    <col min="8709" max="8709" width="11.08984375" style="692" customWidth="1"/>
    <col min="8710" max="8710" width="23.453125" style="692" customWidth="1"/>
    <col min="8711" max="8711" width="16.6328125" style="692" customWidth="1"/>
    <col min="8712" max="8712" width="16.08984375" style="692" customWidth="1"/>
    <col min="8713" max="8713" width="15.08984375" style="692" customWidth="1"/>
    <col min="8714" max="8714" width="20" style="692" customWidth="1"/>
    <col min="8715" max="8715" width="16.6328125" style="692" customWidth="1"/>
    <col min="8716" max="8716" width="12.08984375" style="692" customWidth="1"/>
    <col min="8717" max="8963" width="9.08984375" style="692"/>
    <col min="8964" max="8964" width="4.6328125" style="692" customWidth="1"/>
    <col min="8965" max="8965" width="11.08984375" style="692" customWidth="1"/>
    <col min="8966" max="8966" width="23.453125" style="692" customWidth="1"/>
    <col min="8967" max="8967" width="16.6328125" style="692" customWidth="1"/>
    <col min="8968" max="8968" width="16.08984375" style="692" customWidth="1"/>
    <col min="8969" max="8969" width="15.08984375" style="692" customWidth="1"/>
    <col min="8970" max="8970" width="20" style="692" customWidth="1"/>
    <col min="8971" max="8971" width="16.6328125" style="692" customWidth="1"/>
    <col min="8972" max="8972" width="12.08984375" style="692" customWidth="1"/>
    <col min="8973" max="9219" width="9.08984375" style="692"/>
    <col min="9220" max="9220" width="4.6328125" style="692" customWidth="1"/>
    <col min="9221" max="9221" width="11.08984375" style="692" customWidth="1"/>
    <col min="9222" max="9222" width="23.453125" style="692" customWidth="1"/>
    <col min="9223" max="9223" width="16.6328125" style="692" customWidth="1"/>
    <col min="9224" max="9224" width="16.08984375" style="692" customWidth="1"/>
    <col min="9225" max="9225" width="15.08984375" style="692" customWidth="1"/>
    <col min="9226" max="9226" width="20" style="692" customWidth="1"/>
    <col min="9227" max="9227" width="16.6328125" style="692" customWidth="1"/>
    <col min="9228" max="9228" width="12.08984375" style="692" customWidth="1"/>
    <col min="9229" max="9475" width="9.08984375" style="692"/>
    <col min="9476" max="9476" width="4.6328125" style="692" customWidth="1"/>
    <col min="9477" max="9477" width="11.08984375" style="692" customWidth="1"/>
    <col min="9478" max="9478" width="23.453125" style="692" customWidth="1"/>
    <col min="9479" max="9479" width="16.6328125" style="692" customWidth="1"/>
    <col min="9480" max="9480" width="16.08984375" style="692" customWidth="1"/>
    <col min="9481" max="9481" width="15.08984375" style="692" customWidth="1"/>
    <col min="9482" max="9482" width="20" style="692" customWidth="1"/>
    <col min="9483" max="9483" width="16.6328125" style="692" customWidth="1"/>
    <col min="9484" max="9484" width="12.08984375" style="692" customWidth="1"/>
    <col min="9485" max="9731" width="9.08984375" style="692"/>
    <col min="9732" max="9732" width="4.6328125" style="692" customWidth="1"/>
    <col min="9733" max="9733" width="11.08984375" style="692" customWidth="1"/>
    <col min="9734" max="9734" width="23.453125" style="692" customWidth="1"/>
    <col min="9735" max="9735" width="16.6328125" style="692" customWidth="1"/>
    <col min="9736" max="9736" width="16.08984375" style="692" customWidth="1"/>
    <col min="9737" max="9737" width="15.08984375" style="692" customWidth="1"/>
    <col min="9738" max="9738" width="20" style="692" customWidth="1"/>
    <col min="9739" max="9739" width="16.6328125" style="692" customWidth="1"/>
    <col min="9740" max="9740" width="12.08984375" style="692" customWidth="1"/>
    <col min="9741" max="9987" width="9.08984375" style="692"/>
    <col min="9988" max="9988" width="4.6328125" style="692" customWidth="1"/>
    <col min="9989" max="9989" width="11.08984375" style="692" customWidth="1"/>
    <col min="9990" max="9990" width="23.453125" style="692" customWidth="1"/>
    <col min="9991" max="9991" width="16.6328125" style="692" customWidth="1"/>
    <col min="9992" max="9992" width="16.08984375" style="692" customWidth="1"/>
    <col min="9993" max="9993" width="15.08984375" style="692" customWidth="1"/>
    <col min="9994" max="9994" width="20" style="692" customWidth="1"/>
    <col min="9995" max="9995" width="16.6328125" style="692" customWidth="1"/>
    <col min="9996" max="9996" width="12.08984375" style="692" customWidth="1"/>
    <col min="9997" max="10243" width="9.08984375" style="692"/>
    <col min="10244" max="10244" width="4.6328125" style="692" customWidth="1"/>
    <col min="10245" max="10245" width="11.08984375" style="692" customWidth="1"/>
    <col min="10246" max="10246" width="23.453125" style="692" customWidth="1"/>
    <col min="10247" max="10247" width="16.6328125" style="692" customWidth="1"/>
    <col min="10248" max="10248" width="16.08984375" style="692" customWidth="1"/>
    <col min="10249" max="10249" width="15.08984375" style="692" customWidth="1"/>
    <col min="10250" max="10250" width="20" style="692" customWidth="1"/>
    <col min="10251" max="10251" width="16.6328125" style="692" customWidth="1"/>
    <col min="10252" max="10252" width="12.08984375" style="692" customWidth="1"/>
    <col min="10253" max="10499" width="9.08984375" style="692"/>
    <col min="10500" max="10500" width="4.6328125" style="692" customWidth="1"/>
    <col min="10501" max="10501" width="11.08984375" style="692" customWidth="1"/>
    <col min="10502" max="10502" width="23.453125" style="692" customWidth="1"/>
    <col min="10503" max="10503" width="16.6328125" style="692" customWidth="1"/>
    <col min="10504" max="10504" width="16.08984375" style="692" customWidth="1"/>
    <col min="10505" max="10505" width="15.08984375" style="692" customWidth="1"/>
    <col min="10506" max="10506" width="20" style="692" customWidth="1"/>
    <col min="10507" max="10507" width="16.6328125" style="692" customWidth="1"/>
    <col min="10508" max="10508" width="12.08984375" style="692" customWidth="1"/>
    <col min="10509" max="10755" width="9.08984375" style="692"/>
    <col min="10756" max="10756" width="4.6328125" style="692" customWidth="1"/>
    <col min="10757" max="10757" width="11.08984375" style="692" customWidth="1"/>
    <col min="10758" max="10758" width="23.453125" style="692" customWidth="1"/>
    <col min="10759" max="10759" width="16.6328125" style="692" customWidth="1"/>
    <col min="10760" max="10760" width="16.08984375" style="692" customWidth="1"/>
    <col min="10761" max="10761" width="15.08984375" style="692" customWidth="1"/>
    <col min="10762" max="10762" width="20" style="692" customWidth="1"/>
    <col min="10763" max="10763" width="16.6328125" style="692" customWidth="1"/>
    <col min="10764" max="10764" width="12.08984375" style="692" customWidth="1"/>
    <col min="10765" max="11011" width="9.08984375" style="692"/>
    <col min="11012" max="11012" width="4.6328125" style="692" customWidth="1"/>
    <col min="11013" max="11013" width="11.08984375" style="692" customWidth="1"/>
    <col min="11014" max="11014" width="23.453125" style="692" customWidth="1"/>
    <col min="11015" max="11015" width="16.6328125" style="692" customWidth="1"/>
    <col min="11016" max="11016" width="16.08984375" style="692" customWidth="1"/>
    <col min="11017" max="11017" width="15.08984375" style="692" customWidth="1"/>
    <col min="11018" max="11018" width="20" style="692" customWidth="1"/>
    <col min="11019" max="11019" width="16.6328125" style="692" customWidth="1"/>
    <col min="11020" max="11020" width="12.08984375" style="692" customWidth="1"/>
    <col min="11021" max="11267" width="9.08984375" style="692"/>
    <col min="11268" max="11268" width="4.6328125" style="692" customWidth="1"/>
    <col min="11269" max="11269" width="11.08984375" style="692" customWidth="1"/>
    <col min="11270" max="11270" width="23.453125" style="692" customWidth="1"/>
    <col min="11271" max="11271" width="16.6328125" style="692" customWidth="1"/>
    <col min="11272" max="11272" width="16.08984375" style="692" customWidth="1"/>
    <col min="11273" max="11273" width="15.08984375" style="692" customWidth="1"/>
    <col min="11274" max="11274" width="20" style="692" customWidth="1"/>
    <col min="11275" max="11275" width="16.6328125" style="692" customWidth="1"/>
    <col min="11276" max="11276" width="12.08984375" style="692" customWidth="1"/>
    <col min="11277" max="11523" width="9.08984375" style="692"/>
    <col min="11524" max="11524" width="4.6328125" style="692" customWidth="1"/>
    <col min="11525" max="11525" width="11.08984375" style="692" customWidth="1"/>
    <col min="11526" max="11526" width="23.453125" style="692" customWidth="1"/>
    <col min="11527" max="11527" width="16.6328125" style="692" customWidth="1"/>
    <col min="11528" max="11528" width="16.08984375" style="692" customWidth="1"/>
    <col min="11529" max="11529" width="15.08984375" style="692" customWidth="1"/>
    <col min="11530" max="11530" width="20" style="692" customWidth="1"/>
    <col min="11531" max="11531" width="16.6328125" style="692" customWidth="1"/>
    <col min="11532" max="11532" width="12.08984375" style="692" customWidth="1"/>
    <col min="11533" max="11779" width="9.08984375" style="692"/>
    <col min="11780" max="11780" width="4.6328125" style="692" customWidth="1"/>
    <col min="11781" max="11781" width="11.08984375" style="692" customWidth="1"/>
    <col min="11782" max="11782" width="23.453125" style="692" customWidth="1"/>
    <col min="11783" max="11783" width="16.6328125" style="692" customWidth="1"/>
    <col min="11784" max="11784" width="16.08984375" style="692" customWidth="1"/>
    <col min="11785" max="11785" width="15.08984375" style="692" customWidth="1"/>
    <col min="11786" max="11786" width="20" style="692" customWidth="1"/>
    <col min="11787" max="11787" width="16.6328125" style="692" customWidth="1"/>
    <col min="11788" max="11788" width="12.08984375" style="692" customWidth="1"/>
    <col min="11789" max="12035" width="9.08984375" style="692"/>
    <col min="12036" max="12036" width="4.6328125" style="692" customWidth="1"/>
    <col min="12037" max="12037" width="11.08984375" style="692" customWidth="1"/>
    <col min="12038" max="12038" width="23.453125" style="692" customWidth="1"/>
    <col min="12039" max="12039" width="16.6328125" style="692" customWidth="1"/>
    <col min="12040" max="12040" width="16.08984375" style="692" customWidth="1"/>
    <col min="12041" max="12041" width="15.08984375" style="692" customWidth="1"/>
    <col min="12042" max="12042" width="20" style="692" customWidth="1"/>
    <col min="12043" max="12043" width="16.6328125" style="692" customWidth="1"/>
    <col min="12044" max="12044" width="12.08984375" style="692" customWidth="1"/>
    <col min="12045" max="12291" width="9.08984375" style="692"/>
    <col min="12292" max="12292" width="4.6328125" style="692" customWidth="1"/>
    <col min="12293" max="12293" width="11.08984375" style="692" customWidth="1"/>
    <col min="12294" max="12294" width="23.453125" style="692" customWidth="1"/>
    <col min="12295" max="12295" width="16.6328125" style="692" customWidth="1"/>
    <col min="12296" max="12296" width="16.08984375" style="692" customWidth="1"/>
    <col min="12297" max="12297" width="15.08984375" style="692" customWidth="1"/>
    <col min="12298" max="12298" width="20" style="692" customWidth="1"/>
    <col min="12299" max="12299" width="16.6328125" style="692" customWidth="1"/>
    <col min="12300" max="12300" width="12.08984375" style="692" customWidth="1"/>
    <col min="12301" max="12547" width="9.08984375" style="692"/>
    <col min="12548" max="12548" width="4.6328125" style="692" customWidth="1"/>
    <col min="12549" max="12549" width="11.08984375" style="692" customWidth="1"/>
    <col min="12550" max="12550" width="23.453125" style="692" customWidth="1"/>
    <col min="12551" max="12551" width="16.6328125" style="692" customWidth="1"/>
    <col min="12552" max="12552" width="16.08984375" style="692" customWidth="1"/>
    <col min="12553" max="12553" width="15.08984375" style="692" customWidth="1"/>
    <col min="12554" max="12554" width="20" style="692" customWidth="1"/>
    <col min="12555" max="12555" width="16.6328125" style="692" customWidth="1"/>
    <col min="12556" max="12556" width="12.08984375" style="692" customWidth="1"/>
    <col min="12557" max="12803" width="9.08984375" style="692"/>
    <col min="12804" max="12804" width="4.6328125" style="692" customWidth="1"/>
    <col min="12805" max="12805" width="11.08984375" style="692" customWidth="1"/>
    <col min="12806" max="12806" width="23.453125" style="692" customWidth="1"/>
    <col min="12807" max="12807" width="16.6328125" style="692" customWidth="1"/>
    <col min="12808" max="12808" width="16.08984375" style="692" customWidth="1"/>
    <col min="12809" max="12809" width="15.08984375" style="692" customWidth="1"/>
    <col min="12810" max="12810" width="20" style="692" customWidth="1"/>
    <col min="12811" max="12811" width="16.6328125" style="692" customWidth="1"/>
    <col min="12812" max="12812" width="12.08984375" style="692" customWidth="1"/>
    <col min="12813" max="13059" width="9.08984375" style="692"/>
    <col min="13060" max="13060" width="4.6328125" style="692" customWidth="1"/>
    <col min="13061" max="13061" width="11.08984375" style="692" customWidth="1"/>
    <col min="13062" max="13062" width="23.453125" style="692" customWidth="1"/>
    <col min="13063" max="13063" width="16.6328125" style="692" customWidth="1"/>
    <col min="13064" max="13064" width="16.08984375" style="692" customWidth="1"/>
    <col min="13065" max="13065" width="15.08984375" style="692" customWidth="1"/>
    <col min="13066" max="13066" width="20" style="692" customWidth="1"/>
    <col min="13067" max="13067" width="16.6328125" style="692" customWidth="1"/>
    <col min="13068" max="13068" width="12.08984375" style="692" customWidth="1"/>
    <col min="13069" max="13315" width="9.08984375" style="692"/>
    <col min="13316" max="13316" width="4.6328125" style="692" customWidth="1"/>
    <col min="13317" max="13317" width="11.08984375" style="692" customWidth="1"/>
    <col min="13318" max="13318" width="23.453125" style="692" customWidth="1"/>
    <col min="13319" max="13319" width="16.6328125" style="692" customWidth="1"/>
    <col min="13320" max="13320" width="16.08984375" style="692" customWidth="1"/>
    <col min="13321" max="13321" width="15.08984375" style="692" customWidth="1"/>
    <col min="13322" max="13322" width="20" style="692" customWidth="1"/>
    <col min="13323" max="13323" width="16.6328125" style="692" customWidth="1"/>
    <col min="13324" max="13324" width="12.08984375" style="692" customWidth="1"/>
    <col min="13325" max="13571" width="9.08984375" style="692"/>
    <col min="13572" max="13572" width="4.6328125" style="692" customWidth="1"/>
    <col min="13573" max="13573" width="11.08984375" style="692" customWidth="1"/>
    <col min="13574" max="13574" width="23.453125" style="692" customWidth="1"/>
    <col min="13575" max="13575" width="16.6328125" style="692" customWidth="1"/>
    <col min="13576" max="13576" width="16.08984375" style="692" customWidth="1"/>
    <col min="13577" max="13577" width="15.08984375" style="692" customWidth="1"/>
    <col min="13578" max="13578" width="20" style="692" customWidth="1"/>
    <col min="13579" max="13579" width="16.6328125" style="692" customWidth="1"/>
    <col min="13580" max="13580" width="12.08984375" style="692" customWidth="1"/>
    <col min="13581" max="13827" width="9.08984375" style="692"/>
    <col min="13828" max="13828" width="4.6328125" style="692" customWidth="1"/>
    <col min="13829" max="13829" width="11.08984375" style="692" customWidth="1"/>
    <col min="13830" max="13830" width="23.453125" style="692" customWidth="1"/>
    <col min="13831" max="13831" width="16.6328125" style="692" customWidth="1"/>
    <col min="13832" max="13832" width="16.08984375" style="692" customWidth="1"/>
    <col min="13833" max="13833" width="15.08984375" style="692" customWidth="1"/>
    <col min="13834" max="13834" width="20" style="692" customWidth="1"/>
    <col min="13835" max="13835" width="16.6328125" style="692" customWidth="1"/>
    <col min="13836" max="13836" width="12.08984375" style="692" customWidth="1"/>
    <col min="13837" max="14083" width="9.08984375" style="692"/>
    <col min="14084" max="14084" width="4.6328125" style="692" customWidth="1"/>
    <col min="14085" max="14085" width="11.08984375" style="692" customWidth="1"/>
    <col min="14086" max="14086" width="23.453125" style="692" customWidth="1"/>
    <col min="14087" max="14087" width="16.6328125" style="692" customWidth="1"/>
    <col min="14088" max="14088" width="16.08984375" style="692" customWidth="1"/>
    <col min="14089" max="14089" width="15.08984375" style="692" customWidth="1"/>
    <col min="14090" max="14090" width="20" style="692" customWidth="1"/>
    <col min="14091" max="14091" width="16.6328125" style="692" customWidth="1"/>
    <col min="14092" max="14092" width="12.08984375" style="692" customWidth="1"/>
    <col min="14093" max="14339" width="9.08984375" style="692"/>
    <col min="14340" max="14340" width="4.6328125" style="692" customWidth="1"/>
    <col min="14341" max="14341" width="11.08984375" style="692" customWidth="1"/>
    <col min="14342" max="14342" width="23.453125" style="692" customWidth="1"/>
    <col min="14343" max="14343" width="16.6328125" style="692" customWidth="1"/>
    <col min="14344" max="14344" width="16.08984375" style="692" customWidth="1"/>
    <col min="14345" max="14345" width="15.08984375" style="692" customWidth="1"/>
    <col min="14346" max="14346" width="20" style="692" customWidth="1"/>
    <col min="14347" max="14347" width="16.6328125" style="692" customWidth="1"/>
    <col min="14348" max="14348" width="12.08984375" style="692" customWidth="1"/>
    <col min="14349" max="14595" width="9.08984375" style="692"/>
    <col min="14596" max="14596" width="4.6328125" style="692" customWidth="1"/>
    <col min="14597" max="14597" width="11.08984375" style="692" customWidth="1"/>
    <col min="14598" max="14598" width="23.453125" style="692" customWidth="1"/>
    <col min="14599" max="14599" width="16.6328125" style="692" customWidth="1"/>
    <col min="14600" max="14600" width="16.08984375" style="692" customWidth="1"/>
    <col min="14601" max="14601" width="15.08984375" style="692" customWidth="1"/>
    <col min="14602" max="14602" width="20" style="692" customWidth="1"/>
    <col min="14603" max="14603" width="16.6328125" style="692" customWidth="1"/>
    <col min="14604" max="14604" width="12.08984375" style="692" customWidth="1"/>
    <col min="14605" max="14851" width="9.08984375" style="692"/>
    <col min="14852" max="14852" width="4.6328125" style="692" customWidth="1"/>
    <col min="14853" max="14853" width="11.08984375" style="692" customWidth="1"/>
    <col min="14854" max="14854" width="23.453125" style="692" customWidth="1"/>
    <col min="14855" max="14855" width="16.6328125" style="692" customWidth="1"/>
    <col min="14856" max="14856" width="16.08984375" style="692" customWidth="1"/>
    <col min="14857" max="14857" width="15.08984375" style="692" customWidth="1"/>
    <col min="14858" max="14858" width="20" style="692" customWidth="1"/>
    <col min="14859" max="14859" width="16.6328125" style="692" customWidth="1"/>
    <col min="14860" max="14860" width="12.08984375" style="692" customWidth="1"/>
    <col min="14861" max="15107" width="9.08984375" style="692"/>
    <col min="15108" max="15108" width="4.6328125" style="692" customWidth="1"/>
    <col min="15109" max="15109" width="11.08984375" style="692" customWidth="1"/>
    <col min="15110" max="15110" width="23.453125" style="692" customWidth="1"/>
    <col min="15111" max="15111" width="16.6328125" style="692" customWidth="1"/>
    <col min="15112" max="15112" width="16.08984375" style="692" customWidth="1"/>
    <col min="15113" max="15113" width="15.08984375" style="692" customWidth="1"/>
    <col min="15114" max="15114" width="20" style="692" customWidth="1"/>
    <col min="15115" max="15115" width="16.6328125" style="692" customWidth="1"/>
    <col min="15116" max="15116" width="12.08984375" style="692" customWidth="1"/>
    <col min="15117" max="15363" width="9.08984375" style="692"/>
    <col min="15364" max="15364" width="4.6328125" style="692" customWidth="1"/>
    <col min="15365" max="15365" width="11.08984375" style="692" customWidth="1"/>
    <col min="15366" max="15366" width="23.453125" style="692" customWidth="1"/>
    <col min="15367" max="15367" width="16.6328125" style="692" customWidth="1"/>
    <col min="15368" max="15368" width="16.08984375" style="692" customWidth="1"/>
    <col min="15369" max="15369" width="15.08984375" style="692" customWidth="1"/>
    <col min="15370" max="15370" width="20" style="692" customWidth="1"/>
    <col min="15371" max="15371" width="16.6328125" style="692" customWidth="1"/>
    <col min="15372" max="15372" width="12.08984375" style="692" customWidth="1"/>
    <col min="15373" max="15619" width="9.08984375" style="692"/>
    <col min="15620" max="15620" width="4.6328125" style="692" customWidth="1"/>
    <col min="15621" max="15621" width="11.08984375" style="692" customWidth="1"/>
    <col min="15622" max="15622" width="23.453125" style="692" customWidth="1"/>
    <col min="15623" max="15623" width="16.6328125" style="692" customWidth="1"/>
    <col min="15624" max="15624" width="16.08984375" style="692" customWidth="1"/>
    <col min="15625" max="15625" width="15.08984375" style="692" customWidth="1"/>
    <col min="15626" max="15626" width="20" style="692" customWidth="1"/>
    <col min="15627" max="15627" width="16.6328125" style="692" customWidth="1"/>
    <col min="15628" max="15628" width="12.08984375" style="692" customWidth="1"/>
    <col min="15629" max="15875" width="9.08984375" style="692"/>
    <col min="15876" max="15876" width="4.6328125" style="692" customWidth="1"/>
    <col min="15877" max="15877" width="11.08984375" style="692" customWidth="1"/>
    <col min="15878" max="15878" width="23.453125" style="692" customWidth="1"/>
    <col min="15879" max="15879" width="16.6328125" style="692" customWidth="1"/>
    <col min="15880" max="15880" width="16.08984375" style="692" customWidth="1"/>
    <col min="15881" max="15881" width="15.08984375" style="692" customWidth="1"/>
    <col min="15882" max="15882" width="20" style="692" customWidth="1"/>
    <col min="15883" max="15883" width="16.6328125" style="692" customWidth="1"/>
    <col min="15884" max="15884" width="12.08984375" style="692" customWidth="1"/>
    <col min="15885" max="16131" width="9.08984375" style="692"/>
    <col min="16132" max="16132" width="4.6328125" style="692" customWidth="1"/>
    <col min="16133" max="16133" width="11.08984375" style="692" customWidth="1"/>
    <col min="16134" max="16134" width="23.453125" style="692" customWidth="1"/>
    <col min="16135" max="16135" width="16.6328125" style="692" customWidth="1"/>
    <col min="16136" max="16136" width="16.08984375" style="692" customWidth="1"/>
    <col min="16137" max="16137" width="15.08984375" style="692" customWidth="1"/>
    <col min="16138" max="16138" width="20" style="692" customWidth="1"/>
    <col min="16139" max="16139" width="16.6328125" style="692" customWidth="1"/>
    <col min="16140" max="16140" width="12.08984375" style="692" customWidth="1"/>
    <col min="16141" max="16384" width="9.08984375" style="692"/>
  </cols>
  <sheetData>
    <row r="1" spans="2:14" x14ac:dyDescent="0.3">
      <c r="B1" s="691"/>
      <c r="C1" s="691"/>
      <c r="E1" s="692"/>
      <c r="F1" s="692"/>
      <c r="G1" s="692"/>
      <c r="H1" s="692"/>
      <c r="I1" s="692"/>
      <c r="J1" s="692"/>
      <c r="K1" s="692"/>
      <c r="L1" s="692"/>
    </row>
    <row r="2" spans="2:14" x14ac:dyDescent="0.3">
      <c r="B2" s="22"/>
      <c r="C2" s="22"/>
      <c r="D2" s="22"/>
      <c r="E2" s="22"/>
      <c r="F2" s="645" t="str">
        <f>Index!B2</f>
        <v xml:space="preserve">      Maharashtra State Power Generation Company Ltd.</v>
      </c>
      <c r="G2" s="22"/>
      <c r="H2" s="22"/>
      <c r="I2" s="22"/>
      <c r="J2" s="22"/>
      <c r="K2" s="22"/>
      <c r="L2" s="22"/>
    </row>
    <row r="3" spans="2:14" x14ac:dyDescent="0.3">
      <c r="C3" s="763"/>
      <c r="D3" s="763"/>
      <c r="E3" s="763"/>
      <c r="F3" s="658" t="s">
        <v>996</v>
      </c>
      <c r="G3" s="763"/>
      <c r="H3" s="763"/>
      <c r="I3" s="763"/>
      <c r="J3" s="763"/>
      <c r="K3" s="763"/>
      <c r="L3" s="763"/>
    </row>
    <row r="4" spans="2:14" x14ac:dyDescent="0.3">
      <c r="B4" s="22"/>
      <c r="C4" s="22"/>
      <c r="D4" s="22"/>
      <c r="E4" s="22"/>
      <c r="F4" s="764" t="s">
        <v>1294</v>
      </c>
      <c r="G4" s="22"/>
      <c r="H4" s="22"/>
      <c r="I4" s="22"/>
      <c r="J4" s="22"/>
      <c r="K4" s="22"/>
      <c r="L4" s="22"/>
    </row>
    <row r="5" spans="2:14" x14ac:dyDescent="0.3">
      <c r="E5" s="692"/>
      <c r="F5" s="692"/>
      <c r="G5" s="692"/>
      <c r="H5" s="692"/>
      <c r="I5" s="692"/>
      <c r="J5" s="692"/>
      <c r="K5" s="692"/>
      <c r="L5" s="692"/>
    </row>
    <row r="6" spans="2:14" x14ac:dyDescent="0.3">
      <c r="E6" s="692"/>
      <c r="F6" s="692"/>
      <c r="G6" s="692"/>
      <c r="H6" s="692"/>
      <c r="I6" s="692"/>
      <c r="J6" s="692"/>
      <c r="K6" s="692"/>
      <c r="L6" s="692"/>
    </row>
    <row r="7" spans="2:14" s="699" customFormat="1" x14ac:dyDescent="0.3">
      <c r="B7" s="1492" t="s">
        <v>343</v>
      </c>
      <c r="C7" s="1492" t="s">
        <v>1002</v>
      </c>
      <c r="D7" s="1492" t="s">
        <v>1295</v>
      </c>
      <c r="E7" s="1522" t="s">
        <v>934</v>
      </c>
      <c r="F7" s="1523"/>
      <c r="G7" s="1522" t="s">
        <v>935</v>
      </c>
      <c r="H7" s="1523"/>
      <c r="I7" s="1522" t="s">
        <v>939</v>
      </c>
      <c r="J7" s="1523"/>
      <c r="K7" s="1522" t="s">
        <v>936</v>
      </c>
      <c r="L7" s="1523"/>
      <c r="M7" s="1522" t="s">
        <v>938</v>
      </c>
      <c r="N7" s="1523"/>
    </row>
    <row r="8" spans="2:14" ht="42" x14ac:dyDescent="0.3">
      <c r="B8" s="1494"/>
      <c r="C8" s="1494"/>
      <c r="D8" s="1494"/>
      <c r="E8" s="765" t="s">
        <v>1296</v>
      </c>
      <c r="F8" s="765" t="s">
        <v>1297</v>
      </c>
      <c r="G8" s="765" t="s">
        <v>1296</v>
      </c>
      <c r="H8" s="765" t="s">
        <v>1297</v>
      </c>
      <c r="I8" s="765" t="s">
        <v>1296</v>
      </c>
      <c r="J8" s="765" t="s">
        <v>1297</v>
      </c>
      <c r="K8" s="765" t="s">
        <v>1296</v>
      </c>
      <c r="L8" s="765" t="s">
        <v>1297</v>
      </c>
      <c r="M8" s="765" t="s">
        <v>1296</v>
      </c>
      <c r="N8" s="765" t="s">
        <v>1297</v>
      </c>
    </row>
    <row r="9" spans="2:14" x14ac:dyDescent="0.3">
      <c r="B9" s="766"/>
      <c r="C9" s="766"/>
      <c r="D9" s="1524" t="s">
        <v>1002</v>
      </c>
      <c r="E9" s="1525"/>
      <c r="F9" s="1525"/>
      <c r="G9" s="1525"/>
      <c r="H9" s="1525"/>
      <c r="I9" s="1525"/>
      <c r="J9" s="1525"/>
      <c r="K9" s="1525"/>
      <c r="L9" s="1525"/>
      <c r="M9" s="1525"/>
      <c r="N9" s="1526"/>
    </row>
    <row r="10" spans="2:14" x14ac:dyDescent="0.3">
      <c r="B10" s="767" t="s">
        <v>1298</v>
      </c>
      <c r="C10" s="768" t="s">
        <v>1299</v>
      </c>
      <c r="D10" s="1527"/>
      <c r="E10" s="1528"/>
      <c r="F10" s="1528"/>
      <c r="G10" s="1528"/>
      <c r="H10" s="1528"/>
      <c r="I10" s="1528"/>
      <c r="J10" s="1528"/>
      <c r="K10" s="1528"/>
      <c r="L10" s="1528"/>
      <c r="M10" s="1528"/>
      <c r="N10" s="1529"/>
    </row>
    <row r="11" spans="2:14" x14ac:dyDescent="0.3">
      <c r="B11" s="769"/>
      <c r="C11" s="770"/>
      <c r="D11" s="1527"/>
      <c r="E11" s="1528"/>
      <c r="F11" s="1528"/>
      <c r="G11" s="1528"/>
      <c r="H11" s="1528"/>
      <c r="I11" s="1528"/>
      <c r="J11" s="1528"/>
      <c r="K11" s="1528"/>
      <c r="L11" s="1528"/>
      <c r="M11" s="1528"/>
      <c r="N11" s="1529"/>
    </row>
    <row r="12" spans="2:14" x14ac:dyDescent="0.3">
      <c r="B12" s="769"/>
      <c r="C12" s="770"/>
      <c r="D12" s="1527"/>
      <c r="E12" s="1528"/>
      <c r="F12" s="1528"/>
      <c r="G12" s="1528"/>
      <c r="H12" s="1528"/>
      <c r="I12" s="1528"/>
      <c r="J12" s="1528"/>
      <c r="K12" s="1528"/>
      <c r="L12" s="1528"/>
      <c r="M12" s="1528"/>
      <c r="N12" s="1529"/>
    </row>
    <row r="13" spans="2:14" x14ac:dyDescent="0.3">
      <c r="B13" s="769"/>
      <c r="C13" s="770"/>
      <c r="D13" s="1527"/>
      <c r="E13" s="1528"/>
      <c r="F13" s="1528"/>
      <c r="G13" s="1528"/>
      <c r="H13" s="1528"/>
      <c r="I13" s="1528"/>
      <c r="J13" s="1528"/>
      <c r="K13" s="1528"/>
      <c r="L13" s="1528"/>
      <c r="M13" s="1528"/>
      <c r="N13" s="1529"/>
    </row>
    <row r="14" spans="2:14" x14ac:dyDescent="0.3">
      <c r="B14" s="769" t="s">
        <v>183</v>
      </c>
      <c r="C14" s="770" t="s">
        <v>1300</v>
      </c>
      <c r="D14" s="1527"/>
      <c r="E14" s="1528"/>
      <c r="F14" s="1528"/>
      <c r="G14" s="1528"/>
      <c r="H14" s="1528"/>
      <c r="I14" s="1528"/>
      <c r="J14" s="1528"/>
      <c r="K14" s="1528"/>
      <c r="L14" s="1528"/>
      <c r="M14" s="1528"/>
      <c r="N14" s="1529"/>
    </row>
    <row r="15" spans="2:14" x14ac:dyDescent="0.3">
      <c r="B15" s="769"/>
      <c r="C15" s="770"/>
      <c r="D15" s="1527"/>
      <c r="E15" s="1528"/>
      <c r="F15" s="1528"/>
      <c r="G15" s="1528"/>
      <c r="H15" s="1528"/>
      <c r="I15" s="1528"/>
      <c r="J15" s="1528"/>
      <c r="K15" s="1528"/>
      <c r="L15" s="1528"/>
      <c r="M15" s="1528"/>
      <c r="N15" s="1529"/>
    </row>
    <row r="16" spans="2:14" x14ac:dyDescent="0.3">
      <c r="B16" s="769"/>
      <c r="C16" s="770"/>
      <c r="D16" s="1527"/>
      <c r="E16" s="1528"/>
      <c r="F16" s="1528"/>
      <c r="G16" s="1528"/>
      <c r="H16" s="1528"/>
      <c r="I16" s="1528"/>
      <c r="J16" s="1528"/>
      <c r="K16" s="1528"/>
      <c r="L16" s="1528"/>
      <c r="M16" s="1528"/>
      <c r="N16" s="1529"/>
    </row>
    <row r="17" spans="2:14" s="706" customFormat="1" ht="14.5" thickBot="1" x14ac:dyDescent="0.35">
      <c r="B17" s="771"/>
      <c r="C17" s="772" t="s">
        <v>271</v>
      </c>
      <c r="D17" s="1530"/>
      <c r="E17" s="1531"/>
      <c r="F17" s="1531"/>
      <c r="G17" s="1531"/>
      <c r="H17" s="1531"/>
      <c r="I17" s="1531"/>
      <c r="J17" s="1531"/>
      <c r="K17" s="1531"/>
      <c r="L17" s="1531"/>
      <c r="M17" s="1531"/>
      <c r="N17" s="1532"/>
    </row>
    <row r="19" spans="2:14" x14ac:dyDescent="0.3">
      <c r="C19" s="692" t="s">
        <v>1301</v>
      </c>
    </row>
    <row r="20" spans="2:14" x14ac:dyDescent="0.3">
      <c r="C20" s="692" t="s">
        <v>1302</v>
      </c>
    </row>
    <row r="21" spans="2:14" x14ac:dyDescent="0.3">
      <c r="C21" s="692" t="s">
        <v>1303</v>
      </c>
    </row>
    <row r="29" spans="2:14" ht="29.4" customHeight="1" x14ac:dyDescent="0.3">
      <c r="C29" s="697"/>
    </row>
  </sheetData>
  <mergeCells count="9">
    <mergeCell ref="K7:L7"/>
    <mergeCell ref="M7:N7"/>
    <mergeCell ref="D9:N17"/>
    <mergeCell ref="B7:B8"/>
    <mergeCell ref="C7:C8"/>
    <mergeCell ref="D7:D8"/>
    <mergeCell ref="E7:F7"/>
    <mergeCell ref="G7:H7"/>
    <mergeCell ref="I7:J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J29"/>
  <sheetViews>
    <sheetView workbookViewId="0">
      <selection activeCell="C2" sqref="C2"/>
    </sheetView>
  </sheetViews>
  <sheetFormatPr defaultColWidth="9.08984375" defaultRowHeight="14" x14ac:dyDescent="0.3"/>
  <cols>
    <col min="1" max="1" width="9.08984375" style="659"/>
    <col min="2" max="2" width="39" style="659" customWidth="1"/>
    <col min="3" max="3" width="19.08984375" style="659" customWidth="1"/>
    <col min="4" max="7" width="15.6328125" style="659" customWidth="1"/>
    <col min="8" max="259" width="9.08984375" style="659"/>
    <col min="260" max="260" width="82.6328125" style="659" bestFit="1" customWidth="1"/>
    <col min="261" max="263" width="28.6328125" style="659" customWidth="1"/>
    <col min="264" max="515" width="9.08984375" style="659"/>
    <col min="516" max="516" width="82.6328125" style="659" bestFit="1" customWidth="1"/>
    <col min="517" max="519" width="28.6328125" style="659" customWidth="1"/>
    <col min="520" max="771" width="9.08984375" style="659"/>
    <col min="772" max="772" width="82.6328125" style="659" bestFit="1" customWidth="1"/>
    <col min="773" max="775" width="28.6328125" style="659" customWidth="1"/>
    <col min="776" max="1027" width="9.08984375" style="659"/>
    <col min="1028" max="1028" width="82.6328125" style="659" bestFit="1" customWidth="1"/>
    <col min="1029" max="1031" width="28.6328125" style="659" customWidth="1"/>
    <col min="1032" max="1283" width="9.08984375" style="659"/>
    <col min="1284" max="1284" width="82.6328125" style="659" bestFit="1" customWidth="1"/>
    <col min="1285" max="1287" width="28.6328125" style="659" customWidth="1"/>
    <col min="1288" max="1539" width="9.08984375" style="659"/>
    <col min="1540" max="1540" width="82.6328125" style="659" bestFit="1" customWidth="1"/>
    <col min="1541" max="1543" width="28.6328125" style="659" customWidth="1"/>
    <col min="1544" max="1795" width="9.08984375" style="659"/>
    <col min="1796" max="1796" width="82.6328125" style="659" bestFit="1" customWidth="1"/>
    <col min="1797" max="1799" width="28.6328125" style="659" customWidth="1"/>
    <col min="1800" max="2051" width="9.08984375" style="659"/>
    <col min="2052" max="2052" width="82.6328125" style="659" bestFit="1" customWidth="1"/>
    <col min="2053" max="2055" width="28.6328125" style="659" customWidth="1"/>
    <col min="2056" max="2307" width="9.08984375" style="659"/>
    <col min="2308" max="2308" width="82.6328125" style="659" bestFit="1" customWidth="1"/>
    <col min="2309" max="2311" width="28.6328125" style="659" customWidth="1"/>
    <col min="2312" max="2563" width="9.08984375" style="659"/>
    <col min="2564" max="2564" width="82.6328125" style="659" bestFit="1" customWidth="1"/>
    <col min="2565" max="2567" width="28.6328125" style="659" customWidth="1"/>
    <col min="2568" max="2819" width="9.08984375" style="659"/>
    <col min="2820" max="2820" width="82.6328125" style="659" bestFit="1" customWidth="1"/>
    <col min="2821" max="2823" width="28.6328125" style="659" customWidth="1"/>
    <col min="2824" max="3075" width="9.08984375" style="659"/>
    <col min="3076" max="3076" width="82.6328125" style="659" bestFit="1" customWidth="1"/>
    <col min="3077" max="3079" width="28.6328125" style="659" customWidth="1"/>
    <col min="3080" max="3331" width="9.08984375" style="659"/>
    <col min="3332" max="3332" width="82.6328125" style="659" bestFit="1" customWidth="1"/>
    <col min="3333" max="3335" width="28.6328125" style="659" customWidth="1"/>
    <col min="3336" max="3587" width="9.08984375" style="659"/>
    <col min="3588" max="3588" width="82.6328125" style="659" bestFit="1" customWidth="1"/>
    <col min="3589" max="3591" width="28.6328125" style="659" customWidth="1"/>
    <col min="3592" max="3843" width="9.08984375" style="659"/>
    <col min="3844" max="3844" width="82.6328125" style="659" bestFit="1" customWidth="1"/>
    <col min="3845" max="3847" width="28.6328125" style="659" customWidth="1"/>
    <col min="3848" max="4099" width="9.08984375" style="659"/>
    <col min="4100" max="4100" width="82.6328125" style="659" bestFit="1" customWidth="1"/>
    <col min="4101" max="4103" width="28.6328125" style="659" customWidth="1"/>
    <col min="4104" max="4355" width="9.08984375" style="659"/>
    <col min="4356" max="4356" width="82.6328125" style="659" bestFit="1" customWidth="1"/>
    <col min="4357" max="4359" width="28.6328125" style="659" customWidth="1"/>
    <col min="4360" max="4611" width="9.08984375" style="659"/>
    <col min="4612" max="4612" width="82.6328125" style="659" bestFit="1" customWidth="1"/>
    <col min="4613" max="4615" width="28.6328125" style="659" customWidth="1"/>
    <col min="4616" max="4867" width="9.08984375" style="659"/>
    <col min="4868" max="4868" width="82.6328125" style="659" bestFit="1" customWidth="1"/>
    <col min="4869" max="4871" width="28.6328125" style="659" customWidth="1"/>
    <col min="4872" max="5123" width="9.08984375" style="659"/>
    <col min="5124" max="5124" width="82.6328125" style="659" bestFit="1" customWidth="1"/>
    <col min="5125" max="5127" width="28.6328125" style="659" customWidth="1"/>
    <col min="5128" max="5379" width="9.08984375" style="659"/>
    <col min="5380" max="5380" width="82.6328125" style="659" bestFit="1" customWidth="1"/>
    <col min="5381" max="5383" width="28.6328125" style="659" customWidth="1"/>
    <col min="5384" max="5635" width="9.08984375" style="659"/>
    <col min="5636" max="5636" width="82.6328125" style="659" bestFit="1" customWidth="1"/>
    <col min="5637" max="5639" width="28.6328125" style="659" customWidth="1"/>
    <col min="5640" max="5891" width="9.08984375" style="659"/>
    <col min="5892" max="5892" width="82.6328125" style="659" bestFit="1" customWidth="1"/>
    <col min="5893" max="5895" width="28.6328125" style="659" customWidth="1"/>
    <col min="5896" max="6147" width="9.08984375" style="659"/>
    <col min="6148" max="6148" width="82.6328125" style="659" bestFit="1" customWidth="1"/>
    <col min="6149" max="6151" width="28.6328125" style="659" customWidth="1"/>
    <col min="6152" max="6403" width="9.08984375" style="659"/>
    <col min="6404" max="6404" width="82.6328125" style="659" bestFit="1" customWidth="1"/>
    <col min="6405" max="6407" width="28.6328125" style="659" customWidth="1"/>
    <col min="6408" max="6659" width="9.08984375" style="659"/>
    <col min="6660" max="6660" width="82.6328125" style="659" bestFit="1" customWidth="1"/>
    <col min="6661" max="6663" width="28.6328125" style="659" customWidth="1"/>
    <col min="6664" max="6915" width="9.08984375" style="659"/>
    <col min="6916" max="6916" width="82.6328125" style="659" bestFit="1" customWidth="1"/>
    <col min="6917" max="6919" width="28.6328125" style="659" customWidth="1"/>
    <col min="6920" max="7171" width="9.08984375" style="659"/>
    <col min="7172" max="7172" width="82.6328125" style="659" bestFit="1" customWidth="1"/>
    <col min="7173" max="7175" width="28.6328125" style="659" customWidth="1"/>
    <col min="7176" max="7427" width="9.08984375" style="659"/>
    <col min="7428" max="7428" width="82.6328125" style="659" bestFit="1" customWidth="1"/>
    <col min="7429" max="7431" width="28.6328125" style="659" customWidth="1"/>
    <col min="7432" max="7683" width="9.08984375" style="659"/>
    <col min="7684" max="7684" width="82.6328125" style="659" bestFit="1" customWidth="1"/>
    <col min="7685" max="7687" width="28.6328125" style="659" customWidth="1"/>
    <col min="7688" max="7939" width="9.08984375" style="659"/>
    <col min="7940" max="7940" width="82.6328125" style="659" bestFit="1" customWidth="1"/>
    <col min="7941" max="7943" width="28.6328125" style="659" customWidth="1"/>
    <col min="7944" max="8195" width="9.08984375" style="659"/>
    <col min="8196" max="8196" width="82.6328125" style="659" bestFit="1" customWidth="1"/>
    <col min="8197" max="8199" width="28.6328125" style="659" customWidth="1"/>
    <col min="8200" max="8451" width="9.08984375" style="659"/>
    <col min="8452" max="8452" width="82.6328125" style="659" bestFit="1" customWidth="1"/>
    <col min="8453" max="8455" width="28.6328125" style="659" customWidth="1"/>
    <col min="8456" max="8707" width="9.08984375" style="659"/>
    <col min="8708" max="8708" width="82.6328125" style="659" bestFit="1" customWidth="1"/>
    <col min="8709" max="8711" width="28.6328125" style="659" customWidth="1"/>
    <col min="8712" max="8963" width="9.08984375" style="659"/>
    <col min="8964" max="8964" width="82.6328125" style="659" bestFit="1" customWidth="1"/>
    <col min="8965" max="8967" width="28.6328125" style="659" customWidth="1"/>
    <col min="8968" max="9219" width="9.08984375" style="659"/>
    <col min="9220" max="9220" width="82.6328125" style="659" bestFit="1" customWidth="1"/>
    <col min="9221" max="9223" width="28.6328125" style="659" customWidth="1"/>
    <col min="9224" max="9475" width="9.08984375" style="659"/>
    <col min="9476" max="9476" width="82.6328125" style="659" bestFit="1" customWidth="1"/>
    <col min="9477" max="9479" width="28.6328125" style="659" customWidth="1"/>
    <col min="9480" max="9731" width="9.08984375" style="659"/>
    <col min="9732" max="9732" width="82.6328125" style="659" bestFit="1" customWidth="1"/>
    <col min="9733" max="9735" width="28.6328125" style="659" customWidth="1"/>
    <col min="9736" max="9987" width="9.08984375" style="659"/>
    <col min="9988" max="9988" width="82.6328125" style="659" bestFit="1" customWidth="1"/>
    <col min="9989" max="9991" width="28.6328125" style="659" customWidth="1"/>
    <col min="9992" max="10243" width="9.08984375" style="659"/>
    <col min="10244" max="10244" width="82.6328125" style="659" bestFit="1" customWidth="1"/>
    <col min="10245" max="10247" width="28.6328125" style="659" customWidth="1"/>
    <col min="10248" max="10499" width="9.08984375" style="659"/>
    <col min="10500" max="10500" width="82.6328125" style="659" bestFit="1" customWidth="1"/>
    <col min="10501" max="10503" width="28.6328125" style="659" customWidth="1"/>
    <col min="10504" max="10755" width="9.08984375" style="659"/>
    <col min="10756" max="10756" width="82.6328125" style="659" bestFit="1" customWidth="1"/>
    <col min="10757" max="10759" width="28.6328125" style="659" customWidth="1"/>
    <col min="10760" max="11011" width="9.08984375" style="659"/>
    <col min="11012" max="11012" width="82.6328125" style="659" bestFit="1" customWidth="1"/>
    <col min="11013" max="11015" width="28.6328125" style="659" customWidth="1"/>
    <col min="11016" max="11267" width="9.08984375" style="659"/>
    <col min="11268" max="11268" width="82.6328125" style="659" bestFit="1" customWidth="1"/>
    <col min="11269" max="11271" width="28.6328125" style="659" customWidth="1"/>
    <col min="11272" max="11523" width="9.08984375" style="659"/>
    <col min="11524" max="11524" width="82.6328125" style="659" bestFit="1" customWidth="1"/>
    <col min="11525" max="11527" width="28.6328125" style="659" customWidth="1"/>
    <col min="11528" max="11779" width="9.08984375" style="659"/>
    <col min="11780" max="11780" width="82.6328125" style="659" bestFit="1" customWidth="1"/>
    <col min="11781" max="11783" width="28.6328125" style="659" customWidth="1"/>
    <col min="11784" max="12035" width="9.08984375" style="659"/>
    <col min="12036" max="12036" width="82.6328125" style="659" bestFit="1" customWidth="1"/>
    <col min="12037" max="12039" width="28.6328125" style="659" customWidth="1"/>
    <col min="12040" max="12291" width="9.08984375" style="659"/>
    <col min="12292" max="12292" width="82.6328125" style="659" bestFit="1" customWidth="1"/>
    <col min="12293" max="12295" width="28.6328125" style="659" customWidth="1"/>
    <col min="12296" max="12547" width="9.08984375" style="659"/>
    <col min="12548" max="12548" width="82.6328125" style="659" bestFit="1" customWidth="1"/>
    <col min="12549" max="12551" width="28.6328125" style="659" customWidth="1"/>
    <col min="12552" max="12803" width="9.08984375" style="659"/>
    <col min="12804" max="12804" width="82.6328125" style="659" bestFit="1" customWidth="1"/>
    <col min="12805" max="12807" width="28.6328125" style="659" customWidth="1"/>
    <col min="12808" max="13059" width="9.08984375" style="659"/>
    <col min="13060" max="13060" width="82.6328125" style="659" bestFit="1" customWidth="1"/>
    <col min="13061" max="13063" width="28.6328125" style="659" customWidth="1"/>
    <col min="13064" max="13315" width="9.08984375" style="659"/>
    <col min="13316" max="13316" width="82.6328125" style="659" bestFit="1" customWidth="1"/>
    <col min="13317" max="13319" width="28.6328125" style="659" customWidth="1"/>
    <col min="13320" max="13571" width="9.08984375" style="659"/>
    <col min="13572" max="13572" width="82.6328125" style="659" bestFit="1" customWidth="1"/>
    <col min="13573" max="13575" width="28.6328125" style="659" customWidth="1"/>
    <col min="13576" max="13827" width="9.08984375" style="659"/>
    <col min="13828" max="13828" width="82.6328125" style="659" bestFit="1" customWidth="1"/>
    <col min="13829" max="13831" width="28.6328125" style="659" customWidth="1"/>
    <col min="13832" max="14083" width="9.08984375" style="659"/>
    <col min="14084" max="14084" width="82.6328125" style="659" bestFit="1" customWidth="1"/>
    <col min="14085" max="14087" width="28.6328125" style="659" customWidth="1"/>
    <col min="14088" max="14339" width="9.08984375" style="659"/>
    <col min="14340" max="14340" width="82.6328125" style="659" bestFit="1" customWidth="1"/>
    <col min="14341" max="14343" width="28.6328125" style="659" customWidth="1"/>
    <col min="14344" max="14595" width="9.08984375" style="659"/>
    <col min="14596" max="14596" width="82.6328125" style="659" bestFit="1" customWidth="1"/>
    <col min="14597" max="14599" width="28.6328125" style="659" customWidth="1"/>
    <col min="14600" max="14851" width="9.08984375" style="659"/>
    <col min="14852" max="14852" width="82.6328125" style="659" bestFit="1" customWidth="1"/>
    <col min="14853" max="14855" width="28.6328125" style="659" customWidth="1"/>
    <col min="14856" max="15107" width="9.08984375" style="659"/>
    <col min="15108" max="15108" width="82.6328125" style="659" bestFit="1" customWidth="1"/>
    <col min="15109" max="15111" width="28.6328125" style="659" customWidth="1"/>
    <col min="15112" max="15363" width="9.08984375" style="659"/>
    <col min="15364" max="15364" width="82.6328125" style="659" bestFit="1" customWidth="1"/>
    <col min="15365" max="15367" width="28.6328125" style="659" customWidth="1"/>
    <col min="15368" max="15619" width="9.08984375" style="659"/>
    <col min="15620" max="15620" width="82.6328125" style="659" bestFit="1" customWidth="1"/>
    <col min="15621" max="15623" width="28.6328125" style="659" customWidth="1"/>
    <col min="15624" max="15875" width="9.08984375" style="659"/>
    <col min="15876" max="15876" width="82.6328125" style="659" bestFit="1" customWidth="1"/>
    <col min="15877" max="15879" width="28.6328125" style="659" customWidth="1"/>
    <col min="15880" max="16131" width="9.08984375" style="659"/>
    <col min="16132" max="16132" width="82.6328125" style="659" bestFit="1" customWidth="1"/>
    <col min="16133" max="16135" width="28.6328125" style="659" customWidth="1"/>
    <col min="16136" max="16384" width="9.08984375" style="659"/>
  </cols>
  <sheetData>
    <row r="1" spans="2:10" x14ac:dyDescent="0.3">
      <c r="B1" s="671"/>
    </row>
    <row r="2" spans="2:10" x14ac:dyDescent="0.3">
      <c r="B2" s="22"/>
      <c r="C2" s="645" t="str">
        <f>Index!B2</f>
        <v xml:space="preserve">      Maharashtra State Power Generation Company Ltd.</v>
      </c>
      <c r="D2" s="645"/>
      <c r="E2" s="645"/>
      <c r="F2" s="22"/>
      <c r="G2" s="22"/>
    </row>
    <row r="3" spans="2:10" x14ac:dyDescent="0.3">
      <c r="B3" s="682"/>
      <c r="C3" s="658" t="s">
        <v>996</v>
      </c>
      <c r="D3" s="658"/>
      <c r="E3" s="658"/>
      <c r="F3" s="682"/>
      <c r="G3" s="682"/>
    </row>
    <row r="4" spans="2:10" x14ac:dyDescent="0.3">
      <c r="B4" s="22"/>
      <c r="C4" s="764" t="s">
        <v>1304</v>
      </c>
      <c r="D4" s="764"/>
      <c r="E4" s="764"/>
      <c r="F4" s="22"/>
      <c r="G4" s="22"/>
      <c r="J4" s="645"/>
    </row>
    <row r="5" spans="2:10" x14ac:dyDescent="0.3">
      <c r="G5" s="774" t="s">
        <v>10</v>
      </c>
      <c r="J5" s="658"/>
    </row>
    <row r="6" spans="2:10" s="775" customFormat="1" x14ac:dyDescent="0.3">
      <c r="B6" s="673" t="s">
        <v>1305</v>
      </c>
      <c r="C6" s="673" t="s">
        <v>934</v>
      </c>
      <c r="D6" s="673" t="s">
        <v>935</v>
      </c>
      <c r="E6" s="673" t="s">
        <v>939</v>
      </c>
      <c r="F6" s="673" t="s">
        <v>936</v>
      </c>
      <c r="G6" s="673" t="s">
        <v>938</v>
      </c>
      <c r="J6" s="764"/>
    </row>
    <row r="7" spans="2:10" x14ac:dyDescent="0.3">
      <c r="B7" s="776"/>
      <c r="C7" s="1463" t="s">
        <v>1002</v>
      </c>
      <c r="D7" s="1464"/>
      <c r="E7" s="1464"/>
      <c r="F7" s="1464"/>
      <c r="G7" s="1465"/>
    </row>
    <row r="8" spans="2:10" x14ac:dyDescent="0.3">
      <c r="B8" s="777" t="s">
        <v>1306</v>
      </c>
      <c r="C8" s="1466"/>
      <c r="D8" s="1467"/>
      <c r="E8" s="1467"/>
      <c r="F8" s="1467"/>
      <c r="G8" s="1468"/>
    </row>
    <row r="9" spans="2:10" x14ac:dyDescent="0.3">
      <c r="B9" s="778"/>
      <c r="C9" s="1466"/>
      <c r="D9" s="1467"/>
      <c r="E9" s="1467"/>
      <c r="F9" s="1467"/>
      <c r="G9" s="1468"/>
    </row>
    <row r="10" spans="2:10" x14ac:dyDescent="0.3">
      <c r="B10" s="778" t="s">
        <v>1307</v>
      </c>
      <c r="C10" s="1466"/>
      <c r="D10" s="1467"/>
      <c r="E10" s="1467"/>
      <c r="F10" s="1467"/>
      <c r="G10" s="1468"/>
    </row>
    <row r="11" spans="2:10" x14ac:dyDescent="0.3">
      <c r="B11" s="777" t="s">
        <v>1011</v>
      </c>
      <c r="C11" s="1466"/>
      <c r="D11" s="1467"/>
      <c r="E11" s="1467"/>
      <c r="F11" s="1467"/>
      <c r="G11" s="1468"/>
    </row>
    <row r="12" spans="2:10" x14ac:dyDescent="0.3">
      <c r="B12" s="777" t="s">
        <v>1012</v>
      </c>
      <c r="C12" s="1466"/>
      <c r="D12" s="1467"/>
      <c r="E12" s="1467"/>
      <c r="F12" s="1467"/>
      <c r="G12" s="1468"/>
    </row>
    <row r="13" spans="2:10" x14ac:dyDescent="0.3">
      <c r="B13" s="777" t="s">
        <v>1008</v>
      </c>
      <c r="C13" s="1466"/>
      <c r="D13" s="1467"/>
      <c r="E13" s="1467"/>
      <c r="F13" s="1467"/>
      <c r="G13" s="1468"/>
    </row>
    <row r="14" spans="2:10" x14ac:dyDescent="0.3">
      <c r="B14" s="779" t="s">
        <v>1257</v>
      </c>
      <c r="C14" s="1466"/>
      <c r="D14" s="1467"/>
      <c r="E14" s="1467"/>
      <c r="F14" s="1467"/>
      <c r="G14" s="1468"/>
    </row>
    <row r="15" spans="2:10" x14ac:dyDescent="0.3">
      <c r="B15" s="776"/>
      <c r="C15" s="1466"/>
      <c r="D15" s="1467"/>
      <c r="E15" s="1467"/>
      <c r="F15" s="1467"/>
      <c r="G15" s="1468"/>
    </row>
    <row r="16" spans="2:10" x14ac:dyDescent="0.3">
      <c r="B16" s="780" t="s">
        <v>1308</v>
      </c>
      <c r="C16" s="1466"/>
      <c r="D16" s="1467"/>
      <c r="E16" s="1467"/>
      <c r="F16" s="1467"/>
      <c r="G16" s="1468"/>
    </row>
    <row r="17" spans="2:7" x14ac:dyDescent="0.3">
      <c r="B17" s="779" t="s">
        <v>1309</v>
      </c>
      <c r="C17" s="1466"/>
      <c r="D17" s="1467"/>
      <c r="E17" s="1467"/>
      <c r="F17" s="1467"/>
      <c r="G17" s="1468"/>
    </row>
    <row r="18" spans="2:7" x14ac:dyDescent="0.3">
      <c r="B18" s="779" t="s">
        <v>1310</v>
      </c>
      <c r="C18" s="1466"/>
      <c r="D18" s="1467"/>
      <c r="E18" s="1467"/>
      <c r="F18" s="1467"/>
      <c r="G18" s="1468"/>
    </row>
    <row r="19" spans="2:7" x14ac:dyDescent="0.3">
      <c r="B19" s="776"/>
      <c r="C19" s="1466"/>
      <c r="D19" s="1467"/>
      <c r="E19" s="1467"/>
      <c r="F19" s="1467"/>
      <c r="G19" s="1468"/>
    </row>
    <row r="20" spans="2:7" x14ac:dyDescent="0.3">
      <c r="B20" s="779" t="s">
        <v>271</v>
      </c>
      <c r="C20" s="1469"/>
      <c r="D20" s="1470"/>
      <c r="E20" s="1470"/>
      <c r="F20" s="1470"/>
      <c r="G20" s="1471"/>
    </row>
    <row r="21" spans="2:7" x14ac:dyDescent="0.3">
      <c r="C21" s="679"/>
      <c r="D21" s="679"/>
      <c r="E21" s="679"/>
      <c r="F21" s="781"/>
      <c r="G21" s="489"/>
    </row>
    <row r="29" spans="2:7" ht="29.4" customHeight="1" x14ac:dyDescent="0.3">
      <c r="C29" s="681"/>
    </row>
  </sheetData>
  <mergeCells count="1">
    <mergeCell ref="C7:G2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Z55"/>
  <sheetViews>
    <sheetView workbookViewId="0">
      <selection activeCell="L2" sqref="L2"/>
    </sheetView>
  </sheetViews>
  <sheetFormatPr defaultColWidth="9.08984375" defaultRowHeight="14" x14ac:dyDescent="0.3"/>
  <cols>
    <col min="1" max="1" width="2.90625" style="783" customWidth="1"/>
    <col min="2" max="2" width="9.6328125" style="783" customWidth="1"/>
    <col min="3" max="3" width="36.36328125" style="783" customWidth="1"/>
    <col min="4" max="20" width="9.08984375" style="783" customWidth="1"/>
    <col min="21" max="23" width="9.08984375" style="783"/>
    <col min="24" max="24" width="11.36328125" style="783" customWidth="1"/>
    <col min="25" max="25" width="10.36328125" style="783" customWidth="1"/>
    <col min="26" max="233" width="9.08984375" style="783"/>
    <col min="234" max="234" width="2.90625" style="783" customWidth="1"/>
    <col min="235" max="235" width="13.08984375" style="783" customWidth="1"/>
    <col min="236" max="236" width="60.36328125" style="783" customWidth="1"/>
    <col min="237" max="241" width="10.90625" style="783" bestFit="1" customWidth="1"/>
    <col min="242" max="242" width="11.90625" style="783" bestFit="1" customWidth="1"/>
    <col min="243" max="243" width="14.36328125" style="783" bestFit="1" customWidth="1"/>
    <col min="244" max="244" width="17.453125" style="783" bestFit="1" customWidth="1"/>
    <col min="245" max="247" width="17.54296875" style="783" bestFit="1" customWidth="1"/>
    <col min="248" max="254" width="21" style="783" bestFit="1" customWidth="1"/>
    <col min="255" max="262" width="21.08984375" style="783" bestFit="1" customWidth="1"/>
    <col min="263" max="263" width="22.6328125" style="783" customWidth="1"/>
    <col min="264" max="264" width="22" style="783" customWidth="1"/>
    <col min="265" max="265" width="22.6328125" style="783" customWidth="1"/>
    <col min="266" max="271" width="21.08984375" style="783" bestFit="1" customWidth="1"/>
    <col min="272" max="272" width="19.54296875" style="783" customWidth="1"/>
    <col min="273" max="273" width="21.08984375" style="783" bestFit="1" customWidth="1"/>
    <col min="274" max="274" width="22.6328125" style="783" customWidth="1"/>
    <col min="275" max="275" width="22" style="783" customWidth="1"/>
    <col min="276" max="276" width="23.453125" style="783" bestFit="1" customWidth="1"/>
    <col min="277" max="279" width="9.08984375" style="783"/>
    <col min="280" max="280" width="11.36328125" style="783" customWidth="1"/>
    <col min="281" max="281" width="10.36328125" style="783" customWidth="1"/>
    <col min="282" max="489" width="9.08984375" style="783"/>
    <col min="490" max="490" width="2.90625" style="783" customWidth="1"/>
    <col min="491" max="491" width="13.08984375" style="783" customWidth="1"/>
    <col min="492" max="492" width="60.36328125" style="783" customWidth="1"/>
    <col min="493" max="497" width="10.90625" style="783" bestFit="1" customWidth="1"/>
    <col min="498" max="498" width="11.90625" style="783" bestFit="1" customWidth="1"/>
    <col min="499" max="499" width="14.36328125" style="783" bestFit="1" customWidth="1"/>
    <col min="500" max="500" width="17.453125" style="783" bestFit="1" customWidth="1"/>
    <col min="501" max="503" width="17.54296875" style="783" bestFit="1" customWidth="1"/>
    <col min="504" max="510" width="21" style="783" bestFit="1" customWidth="1"/>
    <col min="511" max="518" width="21.08984375" style="783" bestFit="1" customWidth="1"/>
    <col min="519" max="519" width="22.6328125" style="783" customWidth="1"/>
    <col min="520" max="520" width="22" style="783" customWidth="1"/>
    <col min="521" max="521" width="22.6328125" style="783" customWidth="1"/>
    <col min="522" max="527" width="21.08984375" style="783" bestFit="1" customWidth="1"/>
    <col min="528" max="528" width="19.54296875" style="783" customWidth="1"/>
    <col min="529" max="529" width="21.08984375" style="783" bestFit="1" customWidth="1"/>
    <col min="530" max="530" width="22.6328125" style="783" customWidth="1"/>
    <col min="531" max="531" width="22" style="783" customWidth="1"/>
    <col min="532" max="532" width="23.453125" style="783" bestFit="1" customWidth="1"/>
    <col min="533" max="535" width="9.08984375" style="783"/>
    <col min="536" max="536" width="11.36328125" style="783" customWidth="1"/>
    <col min="537" max="537" width="10.36328125" style="783" customWidth="1"/>
    <col min="538" max="745" width="9.08984375" style="783"/>
    <col min="746" max="746" width="2.90625" style="783" customWidth="1"/>
    <col min="747" max="747" width="13.08984375" style="783" customWidth="1"/>
    <col min="748" max="748" width="60.36328125" style="783" customWidth="1"/>
    <col min="749" max="753" width="10.90625" style="783" bestFit="1" customWidth="1"/>
    <col min="754" max="754" width="11.90625" style="783" bestFit="1" customWidth="1"/>
    <col min="755" max="755" width="14.36328125" style="783" bestFit="1" customWidth="1"/>
    <col min="756" max="756" width="17.453125" style="783" bestFit="1" customWidth="1"/>
    <col min="757" max="759" width="17.54296875" style="783" bestFit="1" customWidth="1"/>
    <col min="760" max="766" width="21" style="783" bestFit="1" customWidth="1"/>
    <col min="767" max="774" width="21.08984375" style="783" bestFit="1" customWidth="1"/>
    <col min="775" max="775" width="22.6328125" style="783" customWidth="1"/>
    <col min="776" max="776" width="22" style="783" customWidth="1"/>
    <col min="777" max="777" width="22.6328125" style="783" customWidth="1"/>
    <col min="778" max="783" width="21.08984375" style="783" bestFit="1" customWidth="1"/>
    <col min="784" max="784" width="19.54296875" style="783" customWidth="1"/>
    <col min="785" max="785" width="21.08984375" style="783" bestFit="1" customWidth="1"/>
    <col min="786" max="786" width="22.6328125" style="783" customWidth="1"/>
    <col min="787" max="787" width="22" style="783" customWidth="1"/>
    <col min="788" max="788" width="23.453125" style="783" bestFit="1" customWidth="1"/>
    <col min="789" max="791" width="9.08984375" style="783"/>
    <col min="792" max="792" width="11.36328125" style="783" customWidth="1"/>
    <col min="793" max="793" width="10.36328125" style="783" customWidth="1"/>
    <col min="794" max="1001" width="9.08984375" style="783"/>
    <col min="1002" max="1002" width="2.90625" style="783" customWidth="1"/>
    <col min="1003" max="1003" width="13.08984375" style="783" customWidth="1"/>
    <col min="1004" max="1004" width="60.36328125" style="783" customWidth="1"/>
    <col min="1005" max="1009" width="10.90625" style="783" bestFit="1" customWidth="1"/>
    <col min="1010" max="1010" width="11.90625" style="783" bestFit="1" customWidth="1"/>
    <col min="1011" max="1011" width="14.36328125" style="783" bestFit="1" customWidth="1"/>
    <col min="1012" max="1012" width="17.453125" style="783" bestFit="1" customWidth="1"/>
    <col min="1013" max="1015" width="17.54296875" style="783" bestFit="1" customWidth="1"/>
    <col min="1016" max="1022" width="21" style="783" bestFit="1" customWidth="1"/>
    <col min="1023" max="1030" width="21.08984375" style="783" bestFit="1" customWidth="1"/>
    <col min="1031" max="1031" width="22.6328125" style="783" customWidth="1"/>
    <col min="1032" max="1032" width="22" style="783" customWidth="1"/>
    <col min="1033" max="1033" width="22.6328125" style="783" customWidth="1"/>
    <col min="1034" max="1039" width="21.08984375" style="783" bestFit="1" customWidth="1"/>
    <col min="1040" max="1040" width="19.54296875" style="783" customWidth="1"/>
    <col min="1041" max="1041" width="21.08984375" style="783" bestFit="1" customWidth="1"/>
    <col min="1042" max="1042" width="22.6328125" style="783" customWidth="1"/>
    <col min="1043" max="1043" width="22" style="783" customWidth="1"/>
    <col min="1044" max="1044" width="23.453125" style="783" bestFit="1" customWidth="1"/>
    <col min="1045" max="1047" width="9.08984375" style="783"/>
    <col min="1048" max="1048" width="11.36328125" style="783" customWidth="1"/>
    <col min="1049" max="1049" width="10.36328125" style="783" customWidth="1"/>
    <col min="1050" max="1257" width="9.08984375" style="783"/>
    <col min="1258" max="1258" width="2.90625" style="783" customWidth="1"/>
    <col min="1259" max="1259" width="13.08984375" style="783" customWidth="1"/>
    <col min="1260" max="1260" width="60.36328125" style="783" customWidth="1"/>
    <col min="1261" max="1265" width="10.90625" style="783" bestFit="1" customWidth="1"/>
    <col min="1266" max="1266" width="11.90625" style="783" bestFit="1" customWidth="1"/>
    <col min="1267" max="1267" width="14.36328125" style="783" bestFit="1" customWidth="1"/>
    <col min="1268" max="1268" width="17.453125" style="783" bestFit="1" customWidth="1"/>
    <col min="1269" max="1271" width="17.54296875" style="783" bestFit="1" customWidth="1"/>
    <col min="1272" max="1278" width="21" style="783" bestFit="1" customWidth="1"/>
    <col min="1279" max="1286" width="21.08984375" style="783" bestFit="1" customWidth="1"/>
    <col min="1287" max="1287" width="22.6328125" style="783" customWidth="1"/>
    <col min="1288" max="1288" width="22" style="783" customWidth="1"/>
    <col min="1289" max="1289" width="22.6328125" style="783" customWidth="1"/>
    <col min="1290" max="1295" width="21.08984375" style="783" bestFit="1" customWidth="1"/>
    <col min="1296" max="1296" width="19.54296875" style="783" customWidth="1"/>
    <col min="1297" max="1297" width="21.08984375" style="783" bestFit="1" customWidth="1"/>
    <col min="1298" max="1298" width="22.6328125" style="783" customWidth="1"/>
    <col min="1299" max="1299" width="22" style="783" customWidth="1"/>
    <col min="1300" max="1300" width="23.453125" style="783" bestFit="1" customWidth="1"/>
    <col min="1301" max="1303" width="9.08984375" style="783"/>
    <col min="1304" max="1304" width="11.36328125" style="783" customWidth="1"/>
    <col min="1305" max="1305" width="10.36328125" style="783" customWidth="1"/>
    <col min="1306" max="1513" width="9.08984375" style="783"/>
    <col min="1514" max="1514" width="2.90625" style="783" customWidth="1"/>
    <col min="1515" max="1515" width="13.08984375" style="783" customWidth="1"/>
    <col min="1516" max="1516" width="60.36328125" style="783" customWidth="1"/>
    <col min="1517" max="1521" width="10.90625" style="783" bestFit="1" customWidth="1"/>
    <col min="1522" max="1522" width="11.90625" style="783" bestFit="1" customWidth="1"/>
    <col min="1523" max="1523" width="14.36328125" style="783" bestFit="1" customWidth="1"/>
    <col min="1524" max="1524" width="17.453125" style="783" bestFit="1" customWidth="1"/>
    <col min="1525" max="1527" width="17.54296875" style="783" bestFit="1" customWidth="1"/>
    <col min="1528" max="1534" width="21" style="783" bestFit="1" customWidth="1"/>
    <col min="1535" max="1542" width="21.08984375" style="783" bestFit="1" customWidth="1"/>
    <col min="1543" max="1543" width="22.6328125" style="783" customWidth="1"/>
    <col min="1544" max="1544" width="22" style="783" customWidth="1"/>
    <col min="1545" max="1545" width="22.6328125" style="783" customWidth="1"/>
    <col min="1546" max="1551" width="21.08984375" style="783" bestFit="1" customWidth="1"/>
    <col min="1552" max="1552" width="19.54296875" style="783" customWidth="1"/>
    <col min="1553" max="1553" width="21.08984375" style="783" bestFit="1" customWidth="1"/>
    <col min="1554" max="1554" width="22.6328125" style="783" customWidth="1"/>
    <col min="1555" max="1555" width="22" style="783" customWidth="1"/>
    <col min="1556" max="1556" width="23.453125" style="783" bestFit="1" customWidth="1"/>
    <col min="1557" max="1559" width="9.08984375" style="783"/>
    <col min="1560" max="1560" width="11.36328125" style="783" customWidth="1"/>
    <col min="1561" max="1561" width="10.36328125" style="783" customWidth="1"/>
    <col min="1562" max="1769" width="9.08984375" style="783"/>
    <col min="1770" max="1770" width="2.90625" style="783" customWidth="1"/>
    <col min="1771" max="1771" width="13.08984375" style="783" customWidth="1"/>
    <col min="1772" max="1772" width="60.36328125" style="783" customWidth="1"/>
    <col min="1773" max="1777" width="10.90625" style="783" bestFit="1" customWidth="1"/>
    <col min="1778" max="1778" width="11.90625" style="783" bestFit="1" customWidth="1"/>
    <col min="1779" max="1779" width="14.36328125" style="783" bestFit="1" customWidth="1"/>
    <col min="1780" max="1780" width="17.453125" style="783" bestFit="1" customWidth="1"/>
    <col min="1781" max="1783" width="17.54296875" style="783" bestFit="1" customWidth="1"/>
    <col min="1784" max="1790" width="21" style="783" bestFit="1" customWidth="1"/>
    <col min="1791" max="1798" width="21.08984375" style="783" bestFit="1" customWidth="1"/>
    <col min="1799" max="1799" width="22.6328125" style="783" customWidth="1"/>
    <col min="1800" max="1800" width="22" style="783" customWidth="1"/>
    <col min="1801" max="1801" width="22.6328125" style="783" customWidth="1"/>
    <col min="1802" max="1807" width="21.08984375" style="783" bestFit="1" customWidth="1"/>
    <col min="1808" max="1808" width="19.54296875" style="783" customWidth="1"/>
    <col min="1809" max="1809" width="21.08984375" style="783" bestFit="1" customWidth="1"/>
    <col min="1810" max="1810" width="22.6328125" style="783" customWidth="1"/>
    <col min="1811" max="1811" width="22" style="783" customWidth="1"/>
    <col min="1812" max="1812" width="23.453125" style="783" bestFit="1" customWidth="1"/>
    <col min="1813" max="1815" width="9.08984375" style="783"/>
    <col min="1816" max="1816" width="11.36328125" style="783" customWidth="1"/>
    <col min="1817" max="1817" width="10.36328125" style="783" customWidth="1"/>
    <col min="1818" max="2025" width="9.08984375" style="783"/>
    <col min="2026" max="2026" width="2.90625" style="783" customWidth="1"/>
    <col min="2027" max="2027" width="13.08984375" style="783" customWidth="1"/>
    <col min="2028" max="2028" width="60.36328125" style="783" customWidth="1"/>
    <col min="2029" max="2033" width="10.90625" style="783" bestFit="1" customWidth="1"/>
    <col min="2034" max="2034" width="11.90625" style="783" bestFit="1" customWidth="1"/>
    <col min="2035" max="2035" width="14.36328125" style="783" bestFit="1" customWidth="1"/>
    <col min="2036" max="2036" width="17.453125" style="783" bestFit="1" customWidth="1"/>
    <col min="2037" max="2039" width="17.54296875" style="783" bestFit="1" customWidth="1"/>
    <col min="2040" max="2046" width="21" style="783" bestFit="1" customWidth="1"/>
    <col min="2047" max="2054" width="21.08984375" style="783" bestFit="1" customWidth="1"/>
    <col min="2055" max="2055" width="22.6328125" style="783" customWidth="1"/>
    <col min="2056" max="2056" width="22" style="783" customWidth="1"/>
    <col min="2057" max="2057" width="22.6328125" style="783" customWidth="1"/>
    <col min="2058" max="2063" width="21.08984375" style="783" bestFit="1" customWidth="1"/>
    <col min="2064" max="2064" width="19.54296875" style="783" customWidth="1"/>
    <col min="2065" max="2065" width="21.08984375" style="783" bestFit="1" customWidth="1"/>
    <col min="2066" max="2066" width="22.6328125" style="783" customWidth="1"/>
    <col min="2067" max="2067" width="22" style="783" customWidth="1"/>
    <col min="2068" max="2068" width="23.453125" style="783" bestFit="1" customWidth="1"/>
    <col min="2069" max="2071" width="9.08984375" style="783"/>
    <col min="2072" max="2072" width="11.36328125" style="783" customWidth="1"/>
    <col min="2073" max="2073" width="10.36328125" style="783" customWidth="1"/>
    <col min="2074" max="2281" width="9.08984375" style="783"/>
    <col min="2282" max="2282" width="2.90625" style="783" customWidth="1"/>
    <col min="2283" max="2283" width="13.08984375" style="783" customWidth="1"/>
    <col min="2284" max="2284" width="60.36328125" style="783" customWidth="1"/>
    <col min="2285" max="2289" width="10.90625" style="783" bestFit="1" customWidth="1"/>
    <col min="2290" max="2290" width="11.90625" style="783" bestFit="1" customWidth="1"/>
    <col min="2291" max="2291" width="14.36328125" style="783" bestFit="1" customWidth="1"/>
    <col min="2292" max="2292" width="17.453125" style="783" bestFit="1" customWidth="1"/>
    <col min="2293" max="2295" width="17.54296875" style="783" bestFit="1" customWidth="1"/>
    <col min="2296" max="2302" width="21" style="783" bestFit="1" customWidth="1"/>
    <col min="2303" max="2310" width="21.08984375" style="783" bestFit="1" customWidth="1"/>
    <col min="2311" max="2311" width="22.6328125" style="783" customWidth="1"/>
    <col min="2312" max="2312" width="22" style="783" customWidth="1"/>
    <col min="2313" max="2313" width="22.6328125" style="783" customWidth="1"/>
    <col min="2314" max="2319" width="21.08984375" style="783" bestFit="1" customWidth="1"/>
    <col min="2320" max="2320" width="19.54296875" style="783" customWidth="1"/>
    <col min="2321" max="2321" width="21.08984375" style="783" bestFit="1" customWidth="1"/>
    <col min="2322" max="2322" width="22.6328125" style="783" customWidth="1"/>
    <col min="2323" max="2323" width="22" style="783" customWidth="1"/>
    <col min="2324" max="2324" width="23.453125" style="783" bestFit="1" customWidth="1"/>
    <col min="2325" max="2327" width="9.08984375" style="783"/>
    <col min="2328" max="2328" width="11.36328125" style="783" customWidth="1"/>
    <col min="2329" max="2329" width="10.36328125" style="783" customWidth="1"/>
    <col min="2330" max="2537" width="9.08984375" style="783"/>
    <col min="2538" max="2538" width="2.90625" style="783" customWidth="1"/>
    <col min="2539" max="2539" width="13.08984375" style="783" customWidth="1"/>
    <col min="2540" max="2540" width="60.36328125" style="783" customWidth="1"/>
    <col min="2541" max="2545" width="10.90625" style="783" bestFit="1" customWidth="1"/>
    <col min="2546" max="2546" width="11.90625" style="783" bestFit="1" customWidth="1"/>
    <col min="2547" max="2547" width="14.36328125" style="783" bestFit="1" customWidth="1"/>
    <col min="2548" max="2548" width="17.453125" style="783" bestFit="1" customWidth="1"/>
    <col min="2549" max="2551" width="17.54296875" style="783" bestFit="1" customWidth="1"/>
    <col min="2552" max="2558" width="21" style="783" bestFit="1" customWidth="1"/>
    <col min="2559" max="2566" width="21.08984375" style="783" bestFit="1" customWidth="1"/>
    <col min="2567" max="2567" width="22.6328125" style="783" customWidth="1"/>
    <col min="2568" max="2568" width="22" style="783" customWidth="1"/>
    <col min="2569" max="2569" width="22.6328125" style="783" customWidth="1"/>
    <col min="2570" max="2575" width="21.08984375" style="783" bestFit="1" customWidth="1"/>
    <col min="2576" max="2576" width="19.54296875" style="783" customWidth="1"/>
    <col min="2577" max="2577" width="21.08984375" style="783" bestFit="1" customWidth="1"/>
    <col min="2578" max="2578" width="22.6328125" style="783" customWidth="1"/>
    <col min="2579" max="2579" width="22" style="783" customWidth="1"/>
    <col min="2580" max="2580" width="23.453125" style="783" bestFit="1" customWidth="1"/>
    <col min="2581" max="2583" width="9.08984375" style="783"/>
    <col min="2584" max="2584" width="11.36328125" style="783" customWidth="1"/>
    <col min="2585" max="2585" width="10.36328125" style="783" customWidth="1"/>
    <col min="2586" max="2793" width="9.08984375" style="783"/>
    <col min="2794" max="2794" width="2.90625" style="783" customWidth="1"/>
    <col min="2795" max="2795" width="13.08984375" style="783" customWidth="1"/>
    <col min="2796" max="2796" width="60.36328125" style="783" customWidth="1"/>
    <col min="2797" max="2801" width="10.90625" style="783" bestFit="1" customWidth="1"/>
    <col min="2802" max="2802" width="11.90625" style="783" bestFit="1" customWidth="1"/>
    <col min="2803" max="2803" width="14.36328125" style="783" bestFit="1" customWidth="1"/>
    <col min="2804" max="2804" width="17.453125" style="783" bestFit="1" customWidth="1"/>
    <col min="2805" max="2807" width="17.54296875" style="783" bestFit="1" customWidth="1"/>
    <col min="2808" max="2814" width="21" style="783" bestFit="1" customWidth="1"/>
    <col min="2815" max="2822" width="21.08984375" style="783" bestFit="1" customWidth="1"/>
    <col min="2823" max="2823" width="22.6328125" style="783" customWidth="1"/>
    <col min="2824" max="2824" width="22" style="783" customWidth="1"/>
    <col min="2825" max="2825" width="22.6328125" style="783" customWidth="1"/>
    <col min="2826" max="2831" width="21.08984375" style="783" bestFit="1" customWidth="1"/>
    <col min="2832" max="2832" width="19.54296875" style="783" customWidth="1"/>
    <col min="2833" max="2833" width="21.08984375" style="783" bestFit="1" customWidth="1"/>
    <col min="2834" max="2834" width="22.6328125" style="783" customWidth="1"/>
    <col min="2835" max="2835" width="22" style="783" customWidth="1"/>
    <col min="2836" max="2836" width="23.453125" style="783" bestFit="1" customWidth="1"/>
    <col min="2837" max="2839" width="9.08984375" style="783"/>
    <col min="2840" max="2840" width="11.36328125" style="783" customWidth="1"/>
    <col min="2841" max="2841" width="10.36328125" style="783" customWidth="1"/>
    <col min="2842" max="3049" width="9.08984375" style="783"/>
    <col min="3050" max="3050" width="2.90625" style="783" customWidth="1"/>
    <col min="3051" max="3051" width="13.08984375" style="783" customWidth="1"/>
    <col min="3052" max="3052" width="60.36328125" style="783" customWidth="1"/>
    <col min="3053" max="3057" width="10.90625" style="783" bestFit="1" customWidth="1"/>
    <col min="3058" max="3058" width="11.90625" style="783" bestFit="1" customWidth="1"/>
    <col min="3059" max="3059" width="14.36328125" style="783" bestFit="1" customWidth="1"/>
    <col min="3060" max="3060" width="17.453125" style="783" bestFit="1" customWidth="1"/>
    <col min="3061" max="3063" width="17.54296875" style="783" bestFit="1" customWidth="1"/>
    <col min="3064" max="3070" width="21" style="783" bestFit="1" customWidth="1"/>
    <col min="3071" max="3078" width="21.08984375" style="783" bestFit="1" customWidth="1"/>
    <col min="3079" max="3079" width="22.6328125" style="783" customWidth="1"/>
    <col min="3080" max="3080" width="22" style="783" customWidth="1"/>
    <col min="3081" max="3081" width="22.6328125" style="783" customWidth="1"/>
    <col min="3082" max="3087" width="21.08984375" style="783" bestFit="1" customWidth="1"/>
    <col min="3088" max="3088" width="19.54296875" style="783" customWidth="1"/>
    <col min="3089" max="3089" width="21.08984375" style="783" bestFit="1" customWidth="1"/>
    <col min="3090" max="3090" width="22.6328125" style="783" customWidth="1"/>
    <col min="3091" max="3091" width="22" style="783" customWidth="1"/>
    <col min="3092" max="3092" width="23.453125" style="783" bestFit="1" customWidth="1"/>
    <col min="3093" max="3095" width="9.08984375" style="783"/>
    <col min="3096" max="3096" width="11.36328125" style="783" customWidth="1"/>
    <col min="3097" max="3097" width="10.36328125" style="783" customWidth="1"/>
    <col min="3098" max="3305" width="9.08984375" style="783"/>
    <col min="3306" max="3306" width="2.90625" style="783" customWidth="1"/>
    <col min="3307" max="3307" width="13.08984375" style="783" customWidth="1"/>
    <col min="3308" max="3308" width="60.36328125" style="783" customWidth="1"/>
    <col min="3309" max="3313" width="10.90625" style="783" bestFit="1" customWidth="1"/>
    <col min="3314" max="3314" width="11.90625" style="783" bestFit="1" customWidth="1"/>
    <col min="3315" max="3315" width="14.36328125" style="783" bestFit="1" customWidth="1"/>
    <col min="3316" max="3316" width="17.453125" style="783" bestFit="1" customWidth="1"/>
    <col min="3317" max="3319" width="17.54296875" style="783" bestFit="1" customWidth="1"/>
    <col min="3320" max="3326" width="21" style="783" bestFit="1" customWidth="1"/>
    <col min="3327" max="3334" width="21.08984375" style="783" bestFit="1" customWidth="1"/>
    <col min="3335" max="3335" width="22.6328125" style="783" customWidth="1"/>
    <col min="3336" max="3336" width="22" style="783" customWidth="1"/>
    <col min="3337" max="3337" width="22.6328125" style="783" customWidth="1"/>
    <col min="3338" max="3343" width="21.08984375" style="783" bestFit="1" customWidth="1"/>
    <col min="3344" max="3344" width="19.54296875" style="783" customWidth="1"/>
    <col min="3345" max="3345" width="21.08984375" style="783" bestFit="1" customWidth="1"/>
    <col min="3346" max="3346" width="22.6328125" style="783" customWidth="1"/>
    <col min="3347" max="3347" width="22" style="783" customWidth="1"/>
    <col min="3348" max="3348" width="23.453125" style="783" bestFit="1" customWidth="1"/>
    <col min="3349" max="3351" width="9.08984375" style="783"/>
    <col min="3352" max="3352" width="11.36328125" style="783" customWidth="1"/>
    <col min="3353" max="3353" width="10.36328125" style="783" customWidth="1"/>
    <col min="3354" max="3561" width="9.08984375" style="783"/>
    <col min="3562" max="3562" width="2.90625" style="783" customWidth="1"/>
    <col min="3563" max="3563" width="13.08984375" style="783" customWidth="1"/>
    <col min="3564" max="3564" width="60.36328125" style="783" customWidth="1"/>
    <col min="3565" max="3569" width="10.90625" style="783" bestFit="1" customWidth="1"/>
    <col min="3570" max="3570" width="11.90625" style="783" bestFit="1" customWidth="1"/>
    <col min="3571" max="3571" width="14.36328125" style="783" bestFit="1" customWidth="1"/>
    <col min="3572" max="3572" width="17.453125" style="783" bestFit="1" customWidth="1"/>
    <col min="3573" max="3575" width="17.54296875" style="783" bestFit="1" customWidth="1"/>
    <col min="3576" max="3582" width="21" style="783" bestFit="1" customWidth="1"/>
    <col min="3583" max="3590" width="21.08984375" style="783" bestFit="1" customWidth="1"/>
    <col min="3591" max="3591" width="22.6328125" style="783" customWidth="1"/>
    <col min="3592" max="3592" width="22" style="783" customWidth="1"/>
    <col min="3593" max="3593" width="22.6328125" style="783" customWidth="1"/>
    <col min="3594" max="3599" width="21.08984375" style="783" bestFit="1" customWidth="1"/>
    <col min="3600" max="3600" width="19.54296875" style="783" customWidth="1"/>
    <col min="3601" max="3601" width="21.08984375" style="783" bestFit="1" customWidth="1"/>
    <col min="3602" max="3602" width="22.6328125" style="783" customWidth="1"/>
    <col min="3603" max="3603" width="22" style="783" customWidth="1"/>
    <col min="3604" max="3604" width="23.453125" style="783" bestFit="1" customWidth="1"/>
    <col min="3605" max="3607" width="9.08984375" style="783"/>
    <col min="3608" max="3608" width="11.36328125" style="783" customWidth="1"/>
    <col min="3609" max="3609" width="10.36328125" style="783" customWidth="1"/>
    <col min="3610" max="3817" width="9.08984375" style="783"/>
    <col min="3818" max="3818" width="2.90625" style="783" customWidth="1"/>
    <col min="3819" max="3819" width="13.08984375" style="783" customWidth="1"/>
    <col min="3820" max="3820" width="60.36328125" style="783" customWidth="1"/>
    <col min="3821" max="3825" width="10.90625" style="783" bestFit="1" customWidth="1"/>
    <col min="3826" max="3826" width="11.90625" style="783" bestFit="1" customWidth="1"/>
    <col min="3827" max="3827" width="14.36328125" style="783" bestFit="1" customWidth="1"/>
    <col min="3828" max="3828" width="17.453125" style="783" bestFit="1" customWidth="1"/>
    <col min="3829" max="3831" width="17.54296875" style="783" bestFit="1" customWidth="1"/>
    <col min="3832" max="3838" width="21" style="783" bestFit="1" customWidth="1"/>
    <col min="3839" max="3846" width="21.08984375" style="783" bestFit="1" customWidth="1"/>
    <col min="3847" max="3847" width="22.6328125" style="783" customWidth="1"/>
    <col min="3848" max="3848" width="22" style="783" customWidth="1"/>
    <col min="3849" max="3849" width="22.6328125" style="783" customWidth="1"/>
    <col min="3850" max="3855" width="21.08984375" style="783" bestFit="1" customWidth="1"/>
    <col min="3856" max="3856" width="19.54296875" style="783" customWidth="1"/>
    <col min="3857" max="3857" width="21.08984375" style="783" bestFit="1" customWidth="1"/>
    <col min="3858" max="3858" width="22.6328125" style="783" customWidth="1"/>
    <col min="3859" max="3859" width="22" style="783" customWidth="1"/>
    <col min="3860" max="3860" width="23.453125" style="783" bestFit="1" customWidth="1"/>
    <col min="3861" max="3863" width="9.08984375" style="783"/>
    <col min="3864" max="3864" width="11.36328125" style="783" customWidth="1"/>
    <col min="3865" max="3865" width="10.36328125" style="783" customWidth="1"/>
    <col min="3866" max="4073" width="9.08984375" style="783"/>
    <col min="4074" max="4074" width="2.90625" style="783" customWidth="1"/>
    <col min="4075" max="4075" width="13.08984375" style="783" customWidth="1"/>
    <col min="4076" max="4076" width="60.36328125" style="783" customWidth="1"/>
    <col min="4077" max="4081" width="10.90625" style="783" bestFit="1" customWidth="1"/>
    <col min="4082" max="4082" width="11.90625" style="783" bestFit="1" customWidth="1"/>
    <col min="4083" max="4083" width="14.36328125" style="783" bestFit="1" customWidth="1"/>
    <col min="4084" max="4084" width="17.453125" style="783" bestFit="1" customWidth="1"/>
    <col min="4085" max="4087" width="17.54296875" style="783" bestFit="1" customWidth="1"/>
    <col min="4088" max="4094" width="21" style="783" bestFit="1" customWidth="1"/>
    <col min="4095" max="4102" width="21.08984375" style="783" bestFit="1" customWidth="1"/>
    <col min="4103" max="4103" width="22.6328125" style="783" customWidth="1"/>
    <col min="4104" max="4104" width="22" style="783" customWidth="1"/>
    <col min="4105" max="4105" width="22.6328125" style="783" customWidth="1"/>
    <col min="4106" max="4111" width="21.08984375" style="783" bestFit="1" customWidth="1"/>
    <col min="4112" max="4112" width="19.54296875" style="783" customWidth="1"/>
    <col min="4113" max="4113" width="21.08984375" style="783" bestFit="1" customWidth="1"/>
    <col min="4114" max="4114" width="22.6328125" style="783" customWidth="1"/>
    <col min="4115" max="4115" width="22" style="783" customWidth="1"/>
    <col min="4116" max="4116" width="23.453125" style="783" bestFit="1" customWidth="1"/>
    <col min="4117" max="4119" width="9.08984375" style="783"/>
    <col min="4120" max="4120" width="11.36328125" style="783" customWidth="1"/>
    <col min="4121" max="4121" width="10.36328125" style="783" customWidth="1"/>
    <col min="4122" max="4329" width="9.08984375" style="783"/>
    <col min="4330" max="4330" width="2.90625" style="783" customWidth="1"/>
    <col min="4331" max="4331" width="13.08984375" style="783" customWidth="1"/>
    <col min="4332" max="4332" width="60.36328125" style="783" customWidth="1"/>
    <col min="4333" max="4337" width="10.90625" style="783" bestFit="1" customWidth="1"/>
    <col min="4338" max="4338" width="11.90625" style="783" bestFit="1" customWidth="1"/>
    <col min="4339" max="4339" width="14.36328125" style="783" bestFit="1" customWidth="1"/>
    <col min="4340" max="4340" width="17.453125" style="783" bestFit="1" customWidth="1"/>
    <col min="4341" max="4343" width="17.54296875" style="783" bestFit="1" customWidth="1"/>
    <col min="4344" max="4350" width="21" style="783" bestFit="1" customWidth="1"/>
    <col min="4351" max="4358" width="21.08984375" style="783" bestFit="1" customWidth="1"/>
    <col min="4359" max="4359" width="22.6328125" style="783" customWidth="1"/>
    <col min="4360" max="4360" width="22" style="783" customWidth="1"/>
    <col min="4361" max="4361" width="22.6328125" style="783" customWidth="1"/>
    <col min="4362" max="4367" width="21.08984375" style="783" bestFit="1" customWidth="1"/>
    <col min="4368" max="4368" width="19.54296875" style="783" customWidth="1"/>
    <col min="4369" max="4369" width="21.08984375" style="783" bestFit="1" customWidth="1"/>
    <col min="4370" max="4370" width="22.6328125" style="783" customWidth="1"/>
    <col min="4371" max="4371" width="22" style="783" customWidth="1"/>
    <col min="4372" max="4372" width="23.453125" style="783" bestFit="1" customWidth="1"/>
    <col min="4373" max="4375" width="9.08984375" style="783"/>
    <col min="4376" max="4376" width="11.36328125" style="783" customWidth="1"/>
    <col min="4377" max="4377" width="10.36328125" style="783" customWidth="1"/>
    <col min="4378" max="4585" width="9.08984375" style="783"/>
    <col min="4586" max="4586" width="2.90625" style="783" customWidth="1"/>
    <col min="4587" max="4587" width="13.08984375" style="783" customWidth="1"/>
    <col min="4588" max="4588" width="60.36328125" style="783" customWidth="1"/>
    <col min="4589" max="4593" width="10.90625" style="783" bestFit="1" customWidth="1"/>
    <col min="4594" max="4594" width="11.90625" style="783" bestFit="1" customWidth="1"/>
    <col min="4595" max="4595" width="14.36328125" style="783" bestFit="1" customWidth="1"/>
    <col min="4596" max="4596" width="17.453125" style="783" bestFit="1" customWidth="1"/>
    <col min="4597" max="4599" width="17.54296875" style="783" bestFit="1" customWidth="1"/>
    <col min="4600" max="4606" width="21" style="783" bestFit="1" customWidth="1"/>
    <col min="4607" max="4614" width="21.08984375" style="783" bestFit="1" customWidth="1"/>
    <col min="4615" max="4615" width="22.6328125" style="783" customWidth="1"/>
    <col min="4616" max="4616" width="22" style="783" customWidth="1"/>
    <col min="4617" max="4617" width="22.6328125" style="783" customWidth="1"/>
    <col min="4618" max="4623" width="21.08984375" style="783" bestFit="1" customWidth="1"/>
    <col min="4624" max="4624" width="19.54296875" style="783" customWidth="1"/>
    <col min="4625" max="4625" width="21.08984375" style="783" bestFit="1" customWidth="1"/>
    <col min="4626" max="4626" width="22.6328125" style="783" customWidth="1"/>
    <col min="4627" max="4627" width="22" style="783" customWidth="1"/>
    <col min="4628" max="4628" width="23.453125" style="783" bestFit="1" customWidth="1"/>
    <col min="4629" max="4631" width="9.08984375" style="783"/>
    <col min="4632" max="4632" width="11.36328125" style="783" customWidth="1"/>
    <col min="4633" max="4633" width="10.36328125" style="783" customWidth="1"/>
    <col min="4634" max="4841" width="9.08984375" style="783"/>
    <col min="4842" max="4842" width="2.90625" style="783" customWidth="1"/>
    <col min="4843" max="4843" width="13.08984375" style="783" customWidth="1"/>
    <col min="4844" max="4844" width="60.36328125" style="783" customWidth="1"/>
    <col min="4845" max="4849" width="10.90625" style="783" bestFit="1" customWidth="1"/>
    <col min="4850" max="4850" width="11.90625" style="783" bestFit="1" customWidth="1"/>
    <col min="4851" max="4851" width="14.36328125" style="783" bestFit="1" customWidth="1"/>
    <col min="4852" max="4852" width="17.453125" style="783" bestFit="1" customWidth="1"/>
    <col min="4853" max="4855" width="17.54296875" style="783" bestFit="1" customWidth="1"/>
    <col min="4856" max="4862" width="21" style="783" bestFit="1" customWidth="1"/>
    <col min="4863" max="4870" width="21.08984375" style="783" bestFit="1" customWidth="1"/>
    <col min="4871" max="4871" width="22.6328125" style="783" customWidth="1"/>
    <col min="4872" max="4872" width="22" style="783" customWidth="1"/>
    <col min="4873" max="4873" width="22.6328125" style="783" customWidth="1"/>
    <col min="4874" max="4879" width="21.08984375" style="783" bestFit="1" customWidth="1"/>
    <col min="4880" max="4880" width="19.54296875" style="783" customWidth="1"/>
    <col min="4881" max="4881" width="21.08984375" style="783" bestFit="1" customWidth="1"/>
    <col min="4882" max="4882" width="22.6328125" style="783" customWidth="1"/>
    <col min="4883" max="4883" width="22" style="783" customWidth="1"/>
    <col min="4884" max="4884" width="23.453125" style="783" bestFit="1" customWidth="1"/>
    <col min="4885" max="4887" width="9.08984375" style="783"/>
    <col min="4888" max="4888" width="11.36328125" style="783" customWidth="1"/>
    <col min="4889" max="4889" width="10.36328125" style="783" customWidth="1"/>
    <col min="4890" max="5097" width="9.08984375" style="783"/>
    <col min="5098" max="5098" width="2.90625" style="783" customWidth="1"/>
    <col min="5099" max="5099" width="13.08984375" style="783" customWidth="1"/>
    <col min="5100" max="5100" width="60.36328125" style="783" customWidth="1"/>
    <col min="5101" max="5105" width="10.90625" style="783" bestFit="1" customWidth="1"/>
    <col min="5106" max="5106" width="11.90625" style="783" bestFit="1" customWidth="1"/>
    <col min="5107" max="5107" width="14.36328125" style="783" bestFit="1" customWidth="1"/>
    <col min="5108" max="5108" width="17.453125" style="783" bestFit="1" customWidth="1"/>
    <col min="5109" max="5111" width="17.54296875" style="783" bestFit="1" customWidth="1"/>
    <col min="5112" max="5118" width="21" style="783" bestFit="1" customWidth="1"/>
    <col min="5119" max="5126" width="21.08984375" style="783" bestFit="1" customWidth="1"/>
    <col min="5127" max="5127" width="22.6328125" style="783" customWidth="1"/>
    <col min="5128" max="5128" width="22" style="783" customWidth="1"/>
    <col min="5129" max="5129" width="22.6328125" style="783" customWidth="1"/>
    <col min="5130" max="5135" width="21.08984375" style="783" bestFit="1" customWidth="1"/>
    <col min="5136" max="5136" width="19.54296875" style="783" customWidth="1"/>
    <col min="5137" max="5137" width="21.08984375" style="783" bestFit="1" customWidth="1"/>
    <col min="5138" max="5138" width="22.6328125" style="783" customWidth="1"/>
    <col min="5139" max="5139" width="22" style="783" customWidth="1"/>
    <col min="5140" max="5140" width="23.453125" style="783" bestFit="1" customWidth="1"/>
    <col min="5141" max="5143" width="9.08984375" style="783"/>
    <col min="5144" max="5144" width="11.36328125" style="783" customWidth="1"/>
    <col min="5145" max="5145" width="10.36328125" style="783" customWidth="1"/>
    <col min="5146" max="5353" width="9.08984375" style="783"/>
    <col min="5354" max="5354" width="2.90625" style="783" customWidth="1"/>
    <col min="5355" max="5355" width="13.08984375" style="783" customWidth="1"/>
    <col min="5356" max="5356" width="60.36328125" style="783" customWidth="1"/>
    <col min="5357" max="5361" width="10.90625" style="783" bestFit="1" customWidth="1"/>
    <col min="5362" max="5362" width="11.90625" style="783" bestFit="1" customWidth="1"/>
    <col min="5363" max="5363" width="14.36328125" style="783" bestFit="1" customWidth="1"/>
    <col min="5364" max="5364" width="17.453125" style="783" bestFit="1" customWidth="1"/>
    <col min="5365" max="5367" width="17.54296875" style="783" bestFit="1" customWidth="1"/>
    <col min="5368" max="5374" width="21" style="783" bestFit="1" customWidth="1"/>
    <col min="5375" max="5382" width="21.08984375" style="783" bestFit="1" customWidth="1"/>
    <col min="5383" max="5383" width="22.6328125" style="783" customWidth="1"/>
    <col min="5384" max="5384" width="22" style="783" customWidth="1"/>
    <col min="5385" max="5385" width="22.6328125" style="783" customWidth="1"/>
    <col min="5386" max="5391" width="21.08984375" style="783" bestFit="1" customWidth="1"/>
    <col min="5392" max="5392" width="19.54296875" style="783" customWidth="1"/>
    <col min="5393" max="5393" width="21.08984375" style="783" bestFit="1" customWidth="1"/>
    <col min="5394" max="5394" width="22.6328125" style="783" customWidth="1"/>
    <col min="5395" max="5395" width="22" style="783" customWidth="1"/>
    <col min="5396" max="5396" width="23.453125" style="783" bestFit="1" customWidth="1"/>
    <col min="5397" max="5399" width="9.08984375" style="783"/>
    <col min="5400" max="5400" width="11.36328125" style="783" customWidth="1"/>
    <col min="5401" max="5401" width="10.36328125" style="783" customWidth="1"/>
    <col min="5402" max="5609" width="9.08984375" style="783"/>
    <col min="5610" max="5610" width="2.90625" style="783" customWidth="1"/>
    <col min="5611" max="5611" width="13.08984375" style="783" customWidth="1"/>
    <col min="5612" max="5612" width="60.36328125" style="783" customWidth="1"/>
    <col min="5613" max="5617" width="10.90625" style="783" bestFit="1" customWidth="1"/>
    <col min="5618" max="5618" width="11.90625" style="783" bestFit="1" customWidth="1"/>
    <col min="5619" max="5619" width="14.36328125" style="783" bestFit="1" customWidth="1"/>
    <col min="5620" max="5620" width="17.453125" style="783" bestFit="1" customWidth="1"/>
    <col min="5621" max="5623" width="17.54296875" style="783" bestFit="1" customWidth="1"/>
    <col min="5624" max="5630" width="21" style="783" bestFit="1" customWidth="1"/>
    <col min="5631" max="5638" width="21.08984375" style="783" bestFit="1" customWidth="1"/>
    <col min="5639" max="5639" width="22.6328125" style="783" customWidth="1"/>
    <col min="5640" max="5640" width="22" style="783" customWidth="1"/>
    <col min="5641" max="5641" width="22.6328125" style="783" customWidth="1"/>
    <col min="5642" max="5647" width="21.08984375" style="783" bestFit="1" customWidth="1"/>
    <col min="5648" max="5648" width="19.54296875" style="783" customWidth="1"/>
    <col min="5649" max="5649" width="21.08984375" style="783" bestFit="1" customWidth="1"/>
    <col min="5650" max="5650" width="22.6328125" style="783" customWidth="1"/>
    <col min="5651" max="5651" width="22" style="783" customWidth="1"/>
    <col min="5652" max="5652" width="23.453125" style="783" bestFit="1" customWidth="1"/>
    <col min="5653" max="5655" width="9.08984375" style="783"/>
    <col min="5656" max="5656" width="11.36328125" style="783" customWidth="1"/>
    <col min="5657" max="5657" width="10.36328125" style="783" customWidth="1"/>
    <col min="5658" max="5865" width="9.08984375" style="783"/>
    <col min="5866" max="5866" width="2.90625" style="783" customWidth="1"/>
    <col min="5867" max="5867" width="13.08984375" style="783" customWidth="1"/>
    <col min="5868" max="5868" width="60.36328125" style="783" customWidth="1"/>
    <col min="5869" max="5873" width="10.90625" style="783" bestFit="1" customWidth="1"/>
    <col min="5874" max="5874" width="11.90625" style="783" bestFit="1" customWidth="1"/>
    <col min="5875" max="5875" width="14.36328125" style="783" bestFit="1" customWidth="1"/>
    <col min="5876" max="5876" width="17.453125" style="783" bestFit="1" customWidth="1"/>
    <col min="5877" max="5879" width="17.54296875" style="783" bestFit="1" customWidth="1"/>
    <col min="5880" max="5886" width="21" style="783" bestFit="1" customWidth="1"/>
    <col min="5887" max="5894" width="21.08984375" style="783" bestFit="1" customWidth="1"/>
    <col min="5895" max="5895" width="22.6328125" style="783" customWidth="1"/>
    <col min="5896" max="5896" width="22" style="783" customWidth="1"/>
    <col min="5897" max="5897" width="22.6328125" style="783" customWidth="1"/>
    <col min="5898" max="5903" width="21.08984375" style="783" bestFit="1" customWidth="1"/>
    <col min="5904" max="5904" width="19.54296875" style="783" customWidth="1"/>
    <col min="5905" max="5905" width="21.08984375" style="783" bestFit="1" customWidth="1"/>
    <col min="5906" max="5906" width="22.6328125" style="783" customWidth="1"/>
    <col min="5907" max="5907" width="22" style="783" customWidth="1"/>
    <col min="5908" max="5908" width="23.453125" style="783" bestFit="1" customWidth="1"/>
    <col min="5909" max="5911" width="9.08984375" style="783"/>
    <col min="5912" max="5912" width="11.36328125" style="783" customWidth="1"/>
    <col min="5913" max="5913" width="10.36328125" style="783" customWidth="1"/>
    <col min="5914" max="6121" width="9.08984375" style="783"/>
    <col min="6122" max="6122" width="2.90625" style="783" customWidth="1"/>
    <col min="6123" max="6123" width="13.08984375" style="783" customWidth="1"/>
    <col min="6124" max="6124" width="60.36328125" style="783" customWidth="1"/>
    <col min="6125" max="6129" width="10.90625" style="783" bestFit="1" customWidth="1"/>
    <col min="6130" max="6130" width="11.90625" style="783" bestFit="1" customWidth="1"/>
    <col min="6131" max="6131" width="14.36328125" style="783" bestFit="1" customWidth="1"/>
    <col min="6132" max="6132" width="17.453125" style="783" bestFit="1" customWidth="1"/>
    <col min="6133" max="6135" width="17.54296875" style="783" bestFit="1" customWidth="1"/>
    <col min="6136" max="6142" width="21" style="783" bestFit="1" customWidth="1"/>
    <col min="6143" max="6150" width="21.08984375" style="783" bestFit="1" customWidth="1"/>
    <col min="6151" max="6151" width="22.6328125" style="783" customWidth="1"/>
    <col min="6152" max="6152" width="22" style="783" customWidth="1"/>
    <col min="6153" max="6153" width="22.6328125" style="783" customWidth="1"/>
    <col min="6154" max="6159" width="21.08984375" style="783" bestFit="1" customWidth="1"/>
    <col min="6160" max="6160" width="19.54296875" style="783" customWidth="1"/>
    <col min="6161" max="6161" width="21.08984375" style="783" bestFit="1" customWidth="1"/>
    <col min="6162" max="6162" width="22.6328125" style="783" customWidth="1"/>
    <col min="6163" max="6163" width="22" style="783" customWidth="1"/>
    <col min="6164" max="6164" width="23.453125" style="783" bestFit="1" customWidth="1"/>
    <col min="6165" max="6167" width="9.08984375" style="783"/>
    <col min="6168" max="6168" width="11.36328125" style="783" customWidth="1"/>
    <col min="6169" max="6169" width="10.36328125" style="783" customWidth="1"/>
    <col min="6170" max="6377" width="9.08984375" style="783"/>
    <col min="6378" max="6378" width="2.90625" style="783" customWidth="1"/>
    <col min="6379" max="6379" width="13.08984375" style="783" customWidth="1"/>
    <col min="6380" max="6380" width="60.36328125" style="783" customWidth="1"/>
    <col min="6381" max="6385" width="10.90625" style="783" bestFit="1" customWidth="1"/>
    <col min="6386" max="6386" width="11.90625" style="783" bestFit="1" customWidth="1"/>
    <col min="6387" max="6387" width="14.36328125" style="783" bestFit="1" customWidth="1"/>
    <col min="6388" max="6388" width="17.453125" style="783" bestFit="1" customWidth="1"/>
    <col min="6389" max="6391" width="17.54296875" style="783" bestFit="1" customWidth="1"/>
    <col min="6392" max="6398" width="21" style="783" bestFit="1" customWidth="1"/>
    <col min="6399" max="6406" width="21.08984375" style="783" bestFit="1" customWidth="1"/>
    <col min="6407" max="6407" width="22.6328125" style="783" customWidth="1"/>
    <col min="6408" max="6408" width="22" style="783" customWidth="1"/>
    <col min="6409" max="6409" width="22.6328125" style="783" customWidth="1"/>
    <col min="6410" max="6415" width="21.08984375" style="783" bestFit="1" customWidth="1"/>
    <col min="6416" max="6416" width="19.54296875" style="783" customWidth="1"/>
    <col min="6417" max="6417" width="21.08984375" style="783" bestFit="1" customWidth="1"/>
    <col min="6418" max="6418" width="22.6328125" style="783" customWidth="1"/>
    <col min="6419" max="6419" width="22" style="783" customWidth="1"/>
    <col min="6420" max="6420" width="23.453125" style="783" bestFit="1" customWidth="1"/>
    <col min="6421" max="6423" width="9.08984375" style="783"/>
    <col min="6424" max="6424" width="11.36328125" style="783" customWidth="1"/>
    <col min="6425" max="6425" width="10.36328125" style="783" customWidth="1"/>
    <col min="6426" max="6633" width="9.08984375" style="783"/>
    <col min="6634" max="6634" width="2.90625" style="783" customWidth="1"/>
    <col min="6635" max="6635" width="13.08984375" style="783" customWidth="1"/>
    <col min="6636" max="6636" width="60.36328125" style="783" customWidth="1"/>
    <col min="6637" max="6641" width="10.90625" style="783" bestFit="1" customWidth="1"/>
    <col min="6642" max="6642" width="11.90625" style="783" bestFit="1" customWidth="1"/>
    <col min="6643" max="6643" width="14.36328125" style="783" bestFit="1" customWidth="1"/>
    <col min="6644" max="6644" width="17.453125" style="783" bestFit="1" customWidth="1"/>
    <col min="6645" max="6647" width="17.54296875" style="783" bestFit="1" customWidth="1"/>
    <col min="6648" max="6654" width="21" style="783" bestFit="1" customWidth="1"/>
    <col min="6655" max="6662" width="21.08984375" style="783" bestFit="1" customWidth="1"/>
    <col min="6663" max="6663" width="22.6328125" style="783" customWidth="1"/>
    <col min="6664" max="6664" width="22" style="783" customWidth="1"/>
    <col min="6665" max="6665" width="22.6328125" style="783" customWidth="1"/>
    <col min="6666" max="6671" width="21.08984375" style="783" bestFit="1" customWidth="1"/>
    <col min="6672" max="6672" width="19.54296875" style="783" customWidth="1"/>
    <col min="6673" max="6673" width="21.08984375" style="783" bestFit="1" customWidth="1"/>
    <col min="6674" max="6674" width="22.6328125" style="783" customWidth="1"/>
    <col min="6675" max="6675" width="22" style="783" customWidth="1"/>
    <col min="6676" max="6676" width="23.453125" style="783" bestFit="1" customWidth="1"/>
    <col min="6677" max="6679" width="9.08984375" style="783"/>
    <col min="6680" max="6680" width="11.36328125" style="783" customWidth="1"/>
    <col min="6681" max="6681" width="10.36328125" style="783" customWidth="1"/>
    <col min="6682" max="6889" width="9.08984375" style="783"/>
    <col min="6890" max="6890" width="2.90625" style="783" customWidth="1"/>
    <col min="6891" max="6891" width="13.08984375" style="783" customWidth="1"/>
    <col min="6892" max="6892" width="60.36328125" style="783" customWidth="1"/>
    <col min="6893" max="6897" width="10.90625" style="783" bestFit="1" customWidth="1"/>
    <col min="6898" max="6898" width="11.90625" style="783" bestFit="1" customWidth="1"/>
    <col min="6899" max="6899" width="14.36328125" style="783" bestFit="1" customWidth="1"/>
    <col min="6900" max="6900" width="17.453125" style="783" bestFit="1" customWidth="1"/>
    <col min="6901" max="6903" width="17.54296875" style="783" bestFit="1" customWidth="1"/>
    <col min="6904" max="6910" width="21" style="783" bestFit="1" customWidth="1"/>
    <col min="6911" max="6918" width="21.08984375" style="783" bestFit="1" customWidth="1"/>
    <col min="6919" max="6919" width="22.6328125" style="783" customWidth="1"/>
    <col min="6920" max="6920" width="22" style="783" customWidth="1"/>
    <col min="6921" max="6921" width="22.6328125" style="783" customWidth="1"/>
    <col min="6922" max="6927" width="21.08984375" style="783" bestFit="1" customWidth="1"/>
    <col min="6928" max="6928" width="19.54296875" style="783" customWidth="1"/>
    <col min="6929" max="6929" width="21.08984375" style="783" bestFit="1" customWidth="1"/>
    <col min="6930" max="6930" width="22.6328125" style="783" customWidth="1"/>
    <col min="6931" max="6931" width="22" style="783" customWidth="1"/>
    <col min="6932" max="6932" width="23.453125" style="783" bestFit="1" customWidth="1"/>
    <col min="6933" max="6935" width="9.08984375" style="783"/>
    <col min="6936" max="6936" width="11.36328125" style="783" customWidth="1"/>
    <col min="6937" max="6937" width="10.36328125" style="783" customWidth="1"/>
    <col min="6938" max="7145" width="9.08984375" style="783"/>
    <col min="7146" max="7146" width="2.90625" style="783" customWidth="1"/>
    <col min="7147" max="7147" width="13.08984375" style="783" customWidth="1"/>
    <col min="7148" max="7148" width="60.36328125" style="783" customWidth="1"/>
    <col min="7149" max="7153" width="10.90625" style="783" bestFit="1" customWidth="1"/>
    <col min="7154" max="7154" width="11.90625" style="783" bestFit="1" customWidth="1"/>
    <col min="7155" max="7155" width="14.36328125" style="783" bestFit="1" customWidth="1"/>
    <col min="7156" max="7156" width="17.453125" style="783" bestFit="1" customWidth="1"/>
    <col min="7157" max="7159" width="17.54296875" style="783" bestFit="1" customWidth="1"/>
    <col min="7160" max="7166" width="21" style="783" bestFit="1" customWidth="1"/>
    <col min="7167" max="7174" width="21.08984375" style="783" bestFit="1" customWidth="1"/>
    <col min="7175" max="7175" width="22.6328125" style="783" customWidth="1"/>
    <col min="7176" max="7176" width="22" style="783" customWidth="1"/>
    <col min="7177" max="7177" width="22.6328125" style="783" customWidth="1"/>
    <col min="7178" max="7183" width="21.08984375" style="783" bestFit="1" customWidth="1"/>
    <col min="7184" max="7184" width="19.54296875" style="783" customWidth="1"/>
    <col min="7185" max="7185" width="21.08984375" style="783" bestFit="1" customWidth="1"/>
    <col min="7186" max="7186" width="22.6328125" style="783" customWidth="1"/>
    <col min="7187" max="7187" width="22" style="783" customWidth="1"/>
    <col min="7188" max="7188" width="23.453125" style="783" bestFit="1" customWidth="1"/>
    <col min="7189" max="7191" width="9.08984375" style="783"/>
    <col min="7192" max="7192" width="11.36328125" style="783" customWidth="1"/>
    <col min="7193" max="7193" width="10.36328125" style="783" customWidth="1"/>
    <col min="7194" max="7401" width="9.08984375" style="783"/>
    <col min="7402" max="7402" width="2.90625" style="783" customWidth="1"/>
    <col min="7403" max="7403" width="13.08984375" style="783" customWidth="1"/>
    <col min="7404" max="7404" width="60.36328125" style="783" customWidth="1"/>
    <col min="7405" max="7409" width="10.90625" style="783" bestFit="1" customWidth="1"/>
    <col min="7410" max="7410" width="11.90625" style="783" bestFit="1" customWidth="1"/>
    <col min="7411" max="7411" width="14.36328125" style="783" bestFit="1" customWidth="1"/>
    <col min="7412" max="7412" width="17.453125" style="783" bestFit="1" customWidth="1"/>
    <col min="7413" max="7415" width="17.54296875" style="783" bestFit="1" customWidth="1"/>
    <col min="7416" max="7422" width="21" style="783" bestFit="1" customWidth="1"/>
    <col min="7423" max="7430" width="21.08984375" style="783" bestFit="1" customWidth="1"/>
    <col min="7431" max="7431" width="22.6328125" style="783" customWidth="1"/>
    <col min="7432" max="7432" width="22" style="783" customWidth="1"/>
    <col min="7433" max="7433" width="22.6328125" style="783" customWidth="1"/>
    <col min="7434" max="7439" width="21.08984375" style="783" bestFit="1" customWidth="1"/>
    <col min="7440" max="7440" width="19.54296875" style="783" customWidth="1"/>
    <col min="7441" max="7441" width="21.08984375" style="783" bestFit="1" customWidth="1"/>
    <col min="7442" max="7442" width="22.6328125" style="783" customWidth="1"/>
    <col min="7443" max="7443" width="22" style="783" customWidth="1"/>
    <col min="7444" max="7444" width="23.453125" style="783" bestFit="1" customWidth="1"/>
    <col min="7445" max="7447" width="9.08984375" style="783"/>
    <col min="7448" max="7448" width="11.36328125" style="783" customWidth="1"/>
    <col min="7449" max="7449" width="10.36328125" style="783" customWidth="1"/>
    <col min="7450" max="7657" width="9.08984375" style="783"/>
    <col min="7658" max="7658" width="2.90625" style="783" customWidth="1"/>
    <col min="7659" max="7659" width="13.08984375" style="783" customWidth="1"/>
    <col min="7660" max="7660" width="60.36328125" style="783" customWidth="1"/>
    <col min="7661" max="7665" width="10.90625" style="783" bestFit="1" customWidth="1"/>
    <col min="7666" max="7666" width="11.90625" style="783" bestFit="1" customWidth="1"/>
    <col min="7667" max="7667" width="14.36328125" style="783" bestFit="1" customWidth="1"/>
    <col min="7668" max="7668" width="17.453125" style="783" bestFit="1" customWidth="1"/>
    <col min="7669" max="7671" width="17.54296875" style="783" bestFit="1" customWidth="1"/>
    <col min="7672" max="7678" width="21" style="783" bestFit="1" customWidth="1"/>
    <col min="7679" max="7686" width="21.08984375" style="783" bestFit="1" customWidth="1"/>
    <col min="7687" max="7687" width="22.6328125" style="783" customWidth="1"/>
    <col min="7688" max="7688" width="22" style="783" customWidth="1"/>
    <col min="7689" max="7689" width="22.6328125" style="783" customWidth="1"/>
    <col min="7690" max="7695" width="21.08984375" style="783" bestFit="1" customWidth="1"/>
    <col min="7696" max="7696" width="19.54296875" style="783" customWidth="1"/>
    <col min="7697" max="7697" width="21.08984375" style="783" bestFit="1" customWidth="1"/>
    <col min="7698" max="7698" width="22.6328125" style="783" customWidth="1"/>
    <col min="7699" max="7699" width="22" style="783" customWidth="1"/>
    <col min="7700" max="7700" width="23.453125" style="783" bestFit="1" customWidth="1"/>
    <col min="7701" max="7703" width="9.08984375" style="783"/>
    <col min="7704" max="7704" width="11.36328125" style="783" customWidth="1"/>
    <col min="7705" max="7705" width="10.36328125" style="783" customWidth="1"/>
    <col min="7706" max="7913" width="9.08984375" style="783"/>
    <col min="7914" max="7914" width="2.90625" style="783" customWidth="1"/>
    <col min="7915" max="7915" width="13.08984375" style="783" customWidth="1"/>
    <col min="7916" max="7916" width="60.36328125" style="783" customWidth="1"/>
    <col min="7917" max="7921" width="10.90625" style="783" bestFit="1" customWidth="1"/>
    <col min="7922" max="7922" width="11.90625" style="783" bestFit="1" customWidth="1"/>
    <col min="7923" max="7923" width="14.36328125" style="783" bestFit="1" customWidth="1"/>
    <col min="7924" max="7924" width="17.453125" style="783" bestFit="1" customWidth="1"/>
    <col min="7925" max="7927" width="17.54296875" style="783" bestFit="1" customWidth="1"/>
    <col min="7928" max="7934" width="21" style="783" bestFit="1" customWidth="1"/>
    <col min="7935" max="7942" width="21.08984375" style="783" bestFit="1" customWidth="1"/>
    <col min="7943" max="7943" width="22.6328125" style="783" customWidth="1"/>
    <col min="7944" max="7944" width="22" style="783" customWidth="1"/>
    <col min="7945" max="7945" width="22.6328125" style="783" customWidth="1"/>
    <col min="7946" max="7951" width="21.08984375" style="783" bestFit="1" customWidth="1"/>
    <col min="7952" max="7952" width="19.54296875" style="783" customWidth="1"/>
    <col min="7953" max="7953" width="21.08984375" style="783" bestFit="1" customWidth="1"/>
    <col min="7954" max="7954" width="22.6328125" style="783" customWidth="1"/>
    <col min="7955" max="7955" width="22" style="783" customWidth="1"/>
    <col min="7956" max="7956" width="23.453125" style="783" bestFit="1" customWidth="1"/>
    <col min="7957" max="7959" width="9.08984375" style="783"/>
    <col min="7960" max="7960" width="11.36328125" style="783" customWidth="1"/>
    <col min="7961" max="7961" width="10.36328125" style="783" customWidth="1"/>
    <col min="7962" max="8169" width="9.08984375" style="783"/>
    <col min="8170" max="8170" width="2.90625" style="783" customWidth="1"/>
    <col min="8171" max="8171" width="13.08984375" style="783" customWidth="1"/>
    <col min="8172" max="8172" width="60.36328125" style="783" customWidth="1"/>
    <col min="8173" max="8177" width="10.90625" style="783" bestFit="1" customWidth="1"/>
    <col min="8178" max="8178" width="11.90625" style="783" bestFit="1" customWidth="1"/>
    <col min="8179" max="8179" width="14.36328125" style="783" bestFit="1" customWidth="1"/>
    <col min="8180" max="8180" width="17.453125" style="783" bestFit="1" customWidth="1"/>
    <col min="8181" max="8183" width="17.54296875" style="783" bestFit="1" customWidth="1"/>
    <col min="8184" max="8190" width="21" style="783" bestFit="1" customWidth="1"/>
    <col min="8191" max="8198" width="21.08984375" style="783" bestFit="1" customWidth="1"/>
    <col min="8199" max="8199" width="22.6328125" style="783" customWidth="1"/>
    <col min="8200" max="8200" width="22" style="783" customWidth="1"/>
    <col min="8201" max="8201" width="22.6328125" style="783" customWidth="1"/>
    <col min="8202" max="8207" width="21.08984375" style="783" bestFit="1" customWidth="1"/>
    <col min="8208" max="8208" width="19.54296875" style="783" customWidth="1"/>
    <col min="8209" max="8209" width="21.08984375" style="783" bestFit="1" customWidth="1"/>
    <col min="8210" max="8210" width="22.6328125" style="783" customWidth="1"/>
    <col min="8211" max="8211" width="22" style="783" customWidth="1"/>
    <col min="8212" max="8212" width="23.453125" style="783" bestFit="1" customWidth="1"/>
    <col min="8213" max="8215" width="9.08984375" style="783"/>
    <col min="8216" max="8216" width="11.36328125" style="783" customWidth="1"/>
    <col min="8217" max="8217" width="10.36328125" style="783" customWidth="1"/>
    <col min="8218" max="8425" width="9.08984375" style="783"/>
    <col min="8426" max="8426" width="2.90625" style="783" customWidth="1"/>
    <col min="8427" max="8427" width="13.08984375" style="783" customWidth="1"/>
    <col min="8428" max="8428" width="60.36328125" style="783" customWidth="1"/>
    <col min="8429" max="8433" width="10.90625" style="783" bestFit="1" customWidth="1"/>
    <col min="8434" max="8434" width="11.90625" style="783" bestFit="1" customWidth="1"/>
    <col min="8435" max="8435" width="14.36328125" style="783" bestFit="1" customWidth="1"/>
    <col min="8436" max="8436" width="17.453125" style="783" bestFit="1" customWidth="1"/>
    <col min="8437" max="8439" width="17.54296875" style="783" bestFit="1" customWidth="1"/>
    <col min="8440" max="8446" width="21" style="783" bestFit="1" customWidth="1"/>
    <col min="8447" max="8454" width="21.08984375" style="783" bestFit="1" customWidth="1"/>
    <col min="8455" max="8455" width="22.6328125" style="783" customWidth="1"/>
    <col min="8456" max="8456" width="22" style="783" customWidth="1"/>
    <col min="8457" max="8457" width="22.6328125" style="783" customWidth="1"/>
    <col min="8458" max="8463" width="21.08984375" style="783" bestFit="1" customWidth="1"/>
    <col min="8464" max="8464" width="19.54296875" style="783" customWidth="1"/>
    <col min="8465" max="8465" width="21.08984375" style="783" bestFit="1" customWidth="1"/>
    <col min="8466" max="8466" width="22.6328125" style="783" customWidth="1"/>
    <col min="8467" max="8467" width="22" style="783" customWidth="1"/>
    <col min="8468" max="8468" width="23.453125" style="783" bestFit="1" customWidth="1"/>
    <col min="8469" max="8471" width="9.08984375" style="783"/>
    <col min="8472" max="8472" width="11.36328125" style="783" customWidth="1"/>
    <col min="8473" max="8473" width="10.36328125" style="783" customWidth="1"/>
    <col min="8474" max="8681" width="9.08984375" style="783"/>
    <col min="8682" max="8682" width="2.90625" style="783" customWidth="1"/>
    <col min="8683" max="8683" width="13.08984375" style="783" customWidth="1"/>
    <col min="8684" max="8684" width="60.36328125" style="783" customWidth="1"/>
    <col min="8685" max="8689" width="10.90625" style="783" bestFit="1" customWidth="1"/>
    <col min="8690" max="8690" width="11.90625" style="783" bestFit="1" customWidth="1"/>
    <col min="8691" max="8691" width="14.36328125" style="783" bestFit="1" customWidth="1"/>
    <col min="8692" max="8692" width="17.453125" style="783" bestFit="1" customWidth="1"/>
    <col min="8693" max="8695" width="17.54296875" style="783" bestFit="1" customWidth="1"/>
    <col min="8696" max="8702" width="21" style="783" bestFit="1" customWidth="1"/>
    <col min="8703" max="8710" width="21.08984375" style="783" bestFit="1" customWidth="1"/>
    <col min="8711" max="8711" width="22.6328125" style="783" customWidth="1"/>
    <col min="8712" max="8712" width="22" style="783" customWidth="1"/>
    <col min="8713" max="8713" width="22.6328125" style="783" customWidth="1"/>
    <col min="8714" max="8719" width="21.08984375" style="783" bestFit="1" customWidth="1"/>
    <col min="8720" max="8720" width="19.54296875" style="783" customWidth="1"/>
    <col min="8721" max="8721" width="21.08984375" style="783" bestFit="1" customWidth="1"/>
    <col min="8722" max="8722" width="22.6328125" style="783" customWidth="1"/>
    <col min="8723" max="8723" width="22" style="783" customWidth="1"/>
    <col min="8724" max="8724" width="23.453125" style="783" bestFit="1" customWidth="1"/>
    <col min="8725" max="8727" width="9.08984375" style="783"/>
    <col min="8728" max="8728" width="11.36328125" style="783" customWidth="1"/>
    <col min="8729" max="8729" width="10.36328125" style="783" customWidth="1"/>
    <col min="8730" max="8937" width="9.08984375" style="783"/>
    <col min="8938" max="8938" width="2.90625" style="783" customWidth="1"/>
    <col min="8939" max="8939" width="13.08984375" style="783" customWidth="1"/>
    <col min="8940" max="8940" width="60.36328125" style="783" customWidth="1"/>
    <col min="8941" max="8945" width="10.90625" style="783" bestFit="1" customWidth="1"/>
    <col min="8946" max="8946" width="11.90625" style="783" bestFit="1" customWidth="1"/>
    <col min="8947" max="8947" width="14.36328125" style="783" bestFit="1" customWidth="1"/>
    <col min="8948" max="8948" width="17.453125" style="783" bestFit="1" customWidth="1"/>
    <col min="8949" max="8951" width="17.54296875" style="783" bestFit="1" customWidth="1"/>
    <col min="8952" max="8958" width="21" style="783" bestFit="1" customWidth="1"/>
    <col min="8959" max="8966" width="21.08984375" style="783" bestFit="1" customWidth="1"/>
    <col min="8967" max="8967" width="22.6328125" style="783" customWidth="1"/>
    <col min="8968" max="8968" width="22" style="783" customWidth="1"/>
    <col min="8969" max="8969" width="22.6328125" style="783" customWidth="1"/>
    <col min="8970" max="8975" width="21.08984375" style="783" bestFit="1" customWidth="1"/>
    <col min="8976" max="8976" width="19.54296875" style="783" customWidth="1"/>
    <col min="8977" max="8977" width="21.08984375" style="783" bestFit="1" customWidth="1"/>
    <col min="8978" max="8978" width="22.6328125" style="783" customWidth="1"/>
    <col min="8979" max="8979" width="22" style="783" customWidth="1"/>
    <col min="8980" max="8980" width="23.453125" style="783" bestFit="1" customWidth="1"/>
    <col min="8981" max="8983" width="9.08984375" style="783"/>
    <col min="8984" max="8984" width="11.36328125" style="783" customWidth="1"/>
    <col min="8985" max="8985" width="10.36328125" style="783" customWidth="1"/>
    <col min="8986" max="9193" width="9.08984375" style="783"/>
    <col min="9194" max="9194" width="2.90625" style="783" customWidth="1"/>
    <col min="9195" max="9195" width="13.08984375" style="783" customWidth="1"/>
    <col min="9196" max="9196" width="60.36328125" style="783" customWidth="1"/>
    <col min="9197" max="9201" width="10.90625" style="783" bestFit="1" customWidth="1"/>
    <col min="9202" max="9202" width="11.90625" style="783" bestFit="1" customWidth="1"/>
    <col min="9203" max="9203" width="14.36328125" style="783" bestFit="1" customWidth="1"/>
    <col min="9204" max="9204" width="17.453125" style="783" bestFit="1" customWidth="1"/>
    <col min="9205" max="9207" width="17.54296875" style="783" bestFit="1" customWidth="1"/>
    <col min="9208" max="9214" width="21" style="783" bestFit="1" customWidth="1"/>
    <col min="9215" max="9222" width="21.08984375" style="783" bestFit="1" customWidth="1"/>
    <col min="9223" max="9223" width="22.6328125" style="783" customWidth="1"/>
    <col min="9224" max="9224" width="22" style="783" customWidth="1"/>
    <col min="9225" max="9225" width="22.6328125" style="783" customWidth="1"/>
    <col min="9226" max="9231" width="21.08984375" style="783" bestFit="1" customWidth="1"/>
    <col min="9232" max="9232" width="19.54296875" style="783" customWidth="1"/>
    <col min="9233" max="9233" width="21.08984375" style="783" bestFit="1" customWidth="1"/>
    <col min="9234" max="9234" width="22.6328125" style="783" customWidth="1"/>
    <col min="9235" max="9235" width="22" style="783" customWidth="1"/>
    <col min="9236" max="9236" width="23.453125" style="783" bestFit="1" customWidth="1"/>
    <col min="9237" max="9239" width="9.08984375" style="783"/>
    <col min="9240" max="9240" width="11.36328125" style="783" customWidth="1"/>
    <col min="9241" max="9241" width="10.36328125" style="783" customWidth="1"/>
    <col min="9242" max="9449" width="9.08984375" style="783"/>
    <col min="9450" max="9450" width="2.90625" style="783" customWidth="1"/>
    <col min="9451" max="9451" width="13.08984375" style="783" customWidth="1"/>
    <col min="9452" max="9452" width="60.36328125" style="783" customWidth="1"/>
    <col min="9453" max="9457" width="10.90625" style="783" bestFit="1" customWidth="1"/>
    <col min="9458" max="9458" width="11.90625" style="783" bestFit="1" customWidth="1"/>
    <col min="9459" max="9459" width="14.36328125" style="783" bestFit="1" customWidth="1"/>
    <col min="9460" max="9460" width="17.453125" style="783" bestFit="1" customWidth="1"/>
    <col min="9461" max="9463" width="17.54296875" style="783" bestFit="1" customWidth="1"/>
    <col min="9464" max="9470" width="21" style="783" bestFit="1" customWidth="1"/>
    <col min="9471" max="9478" width="21.08984375" style="783" bestFit="1" customWidth="1"/>
    <col min="9479" max="9479" width="22.6328125" style="783" customWidth="1"/>
    <col min="9480" max="9480" width="22" style="783" customWidth="1"/>
    <col min="9481" max="9481" width="22.6328125" style="783" customWidth="1"/>
    <col min="9482" max="9487" width="21.08984375" style="783" bestFit="1" customWidth="1"/>
    <col min="9488" max="9488" width="19.54296875" style="783" customWidth="1"/>
    <col min="9489" max="9489" width="21.08984375" style="783" bestFit="1" customWidth="1"/>
    <col min="9490" max="9490" width="22.6328125" style="783" customWidth="1"/>
    <col min="9491" max="9491" width="22" style="783" customWidth="1"/>
    <col min="9492" max="9492" width="23.453125" style="783" bestFit="1" customWidth="1"/>
    <col min="9493" max="9495" width="9.08984375" style="783"/>
    <col min="9496" max="9496" width="11.36328125" style="783" customWidth="1"/>
    <col min="9497" max="9497" width="10.36328125" style="783" customWidth="1"/>
    <col min="9498" max="9705" width="9.08984375" style="783"/>
    <col min="9706" max="9706" width="2.90625" style="783" customWidth="1"/>
    <col min="9707" max="9707" width="13.08984375" style="783" customWidth="1"/>
    <col min="9708" max="9708" width="60.36328125" style="783" customWidth="1"/>
    <col min="9709" max="9713" width="10.90625" style="783" bestFit="1" customWidth="1"/>
    <col min="9714" max="9714" width="11.90625" style="783" bestFit="1" customWidth="1"/>
    <col min="9715" max="9715" width="14.36328125" style="783" bestFit="1" customWidth="1"/>
    <col min="9716" max="9716" width="17.453125" style="783" bestFit="1" customWidth="1"/>
    <col min="9717" max="9719" width="17.54296875" style="783" bestFit="1" customWidth="1"/>
    <col min="9720" max="9726" width="21" style="783" bestFit="1" customWidth="1"/>
    <col min="9727" max="9734" width="21.08984375" style="783" bestFit="1" customWidth="1"/>
    <col min="9735" max="9735" width="22.6328125" style="783" customWidth="1"/>
    <col min="9736" max="9736" width="22" style="783" customWidth="1"/>
    <col min="9737" max="9737" width="22.6328125" style="783" customWidth="1"/>
    <col min="9738" max="9743" width="21.08984375" style="783" bestFit="1" customWidth="1"/>
    <col min="9744" max="9744" width="19.54296875" style="783" customWidth="1"/>
    <col min="9745" max="9745" width="21.08984375" style="783" bestFit="1" customWidth="1"/>
    <col min="9746" max="9746" width="22.6328125" style="783" customWidth="1"/>
    <col min="9747" max="9747" width="22" style="783" customWidth="1"/>
    <col min="9748" max="9748" width="23.453125" style="783" bestFit="1" customWidth="1"/>
    <col min="9749" max="9751" width="9.08984375" style="783"/>
    <col min="9752" max="9752" width="11.36328125" style="783" customWidth="1"/>
    <col min="9753" max="9753" width="10.36328125" style="783" customWidth="1"/>
    <col min="9754" max="9961" width="9.08984375" style="783"/>
    <col min="9962" max="9962" width="2.90625" style="783" customWidth="1"/>
    <col min="9963" max="9963" width="13.08984375" style="783" customWidth="1"/>
    <col min="9964" max="9964" width="60.36328125" style="783" customWidth="1"/>
    <col min="9965" max="9969" width="10.90625" style="783" bestFit="1" customWidth="1"/>
    <col min="9970" max="9970" width="11.90625" style="783" bestFit="1" customWidth="1"/>
    <col min="9971" max="9971" width="14.36328125" style="783" bestFit="1" customWidth="1"/>
    <col min="9972" max="9972" width="17.453125" style="783" bestFit="1" customWidth="1"/>
    <col min="9973" max="9975" width="17.54296875" style="783" bestFit="1" customWidth="1"/>
    <col min="9976" max="9982" width="21" style="783" bestFit="1" customWidth="1"/>
    <col min="9983" max="9990" width="21.08984375" style="783" bestFit="1" customWidth="1"/>
    <col min="9991" max="9991" width="22.6328125" style="783" customWidth="1"/>
    <col min="9992" max="9992" width="22" style="783" customWidth="1"/>
    <col min="9993" max="9993" width="22.6328125" style="783" customWidth="1"/>
    <col min="9994" max="9999" width="21.08984375" style="783" bestFit="1" customWidth="1"/>
    <col min="10000" max="10000" width="19.54296875" style="783" customWidth="1"/>
    <col min="10001" max="10001" width="21.08984375" style="783" bestFit="1" customWidth="1"/>
    <col min="10002" max="10002" width="22.6328125" style="783" customWidth="1"/>
    <col min="10003" max="10003" width="22" style="783" customWidth="1"/>
    <col min="10004" max="10004" width="23.453125" style="783" bestFit="1" customWidth="1"/>
    <col min="10005" max="10007" width="9.08984375" style="783"/>
    <col min="10008" max="10008" width="11.36328125" style="783" customWidth="1"/>
    <col min="10009" max="10009" width="10.36328125" style="783" customWidth="1"/>
    <col min="10010" max="10217" width="9.08984375" style="783"/>
    <col min="10218" max="10218" width="2.90625" style="783" customWidth="1"/>
    <col min="10219" max="10219" width="13.08984375" style="783" customWidth="1"/>
    <col min="10220" max="10220" width="60.36328125" style="783" customWidth="1"/>
    <col min="10221" max="10225" width="10.90625" style="783" bestFit="1" customWidth="1"/>
    <col min="10226" max="10226" width="11.90625" style="783" bestFit="1" customWidth="1"/>
    <col min="10227" max="10227" width="14.36328125" style="783" bestFit="1" customWidth="1"/>
    <col min="10228" max="10228" width="17.453125" style="783" bestFit="1" customWidth="1"/>
    <col min="10229" max="10231" width="17.54296875" style="783" bestFit="1" customWidth="1"/>
    <col min="10232" max="10238" width="21" style="783" bestFit="1" customWidth="1"/>
    <col min="10239" max="10246" width="21.08984375" style="783" bestFit="1" customWidth="1"/>
    <col min="10247" max="10247" width="22.6328125" style="783" customWidth="1"/>
    <col min="10248" max="10248" width="22" style="783" customWidth="1"/>
    <col min="10249" max="10249" width="22.6328125" style="783" customWidth="1"/>
    <col min="10250" max="10255" width="21.08984375" style="783" bestFit="1" customWidth="1"/>
    <col min="10256" max="10256" width="19.54296875" style="783" customWidth="1"/>
    <col min="10257" max="10257" width="21.08984375" style="783" bestFit="1" customWidth="1"/>
    <col min="10258" max="10258" width="22.6328125" style="783" customWidth="1"/>
    <col min="10259" max="10259" width="22" style="783" customWidth="1"/>
    <col min="10260" max="10260" width="23.453125" style="783" bestFit="1" customWidth="1"/>
    <col min="10261" max="10263" width="9.08984375" style="783"/>
    <col min="10264" max="10264" width="11.36328125" style="783" customWidth="1"/>
    <col min="10265" max="10265" width="10.36328125" style="783" customWidth="1"/>
    <col min="10266" max="10473" width="9.08984375" style="783"/>
    <col min="10474" max="10474" width="2.90625" style="783" customWidth="1"/>
    <col min="10475" max="10475" width="13.08984375" style="783" customWidth="1"/>
    <col min="10476" max="10476" width="60.36328125" style="783" customWidth="1"/>
    <col min="10477" max="10481" width="10.90625" style="783" bestFit="1" customWidth="1"/>
    <col min="10482" max="10482" width="11.90625" style="783" bestFit="1" customWidth="1"/>
    <col min="10483" max="10483" width="14.36328125" style="783" bestFit="1" customWidth="1"/>
    <col min="10484" max="10484" width="17.453125" style="783" bestFit="1" customWidth="1"/>
    <col min="10485" max="10487" width="17.54296875" style="783" bestFit="1" customWidth="1"/>
    <col min="10488" max="10494" width="21" style="783" bestFit="1" customWidth="1"/>
    <col min="10495" max="10502" width="21.08984375" style="783" bestFit="1" customWidth="1"/>
    <col min="10503" max="10503" width="22.6328125" style="783" customWidth="1"/>
    <col min="10504" max="10504" width="22" style="783" customWidth="1"/>
    <col min="10505" max="10505" width="22.6328125" style="783" customWidth="1"/>
    <col min="10506" max="10511" width="21.08984375" style="783" bestFit="1" customWidth="1"/>
    <col min="10512" max="10512" width="19.54296875" style="783" customWidth="1"/>
    <col min="10513" max="10513" width="21.08984375" style="783" bestFit="1" customWidth="1"/>
    <col min="10514" max="10514" width="22.6328125" style="783" customWidth="1"/>
    <col min="10515" max="10515" width="22" style="783" customWidth="1"/>
    <col min="10516" max="10516" width="23.453125" style="783" bestFit="1" customWidth="1"/>
    <col min="10517" max="10519" width="9.08984375" style="783"/>
    <col min="10520" max="10520" width="11.36328125" style="783" customWidth="1"/>
    <col min="10521" max="10521" width="10.36328125" style="783" customWidth="1"/>
    <col min="10522" max="10729" width="9.08984375" style="783"/>
    <col min="10730" max="10730" width="2.90625" style="783" customWidth="1"/>
    <col min="10731" max="10731" width="13.08984375" style="783" customWidth="1"/>
    <col min="10732" max="10732" width="60.36328125" style="783" customWidth="1"/>
    <col min="10733" max="10737" width="10.90625" style="783" bestFit="1" customWidth="1"/>
    <col min="10738" max="10738" width="11.90625" style="783" bestFit="1" customWidth="1"/>
    <col min="10739" max="10739" width="14.36328125" style="783" bestFit="1" customWidth="1"/>
    <col min="10740" max="10740" width="17.453125" style="783" bestFit="1" customWidth="1"/>
    <col min="10741" max="10743" width="17.54296875" style="783" bestFit="1" customWidth="1"/>
    <col min="10744" max="10750" width="21" style="783" bestFit="1" customWidth="1"/>
    <col min="10751" max="10758" width="21.08984375" style="783" bestFit="1" customWidth="1"/>
    <col min="10759" max="10759" width="22.6328125" style="783" customWidth="1"/>
    <col min="10760" max="10760" width="22" style="783" customWidth="1"/>
    <col min="10761" max="10761" width="22.6328125" style="783" customWidth="1"/>
    <col min="10762" max="10767" width="21.08984375" style="783" bestFit="1" customWidth="1"/>
    <col min="10768" max="10768" width="19.54296875" style="783" customWidth="1"/>
    <col min="10769" max="10769" width="21.08984375" style="783" bestFit="1" customWidth="1"/>
    <col min="10770" max="10770" width="22.6328125" style="783" customWidth="1"/>
    <col min="10771" max="10771" width="22" style="783" customWidth="1"/>
    <col min="10772" max="10772" width="23.453125" style="783" bestFit="1" customWidth="1"/>
    <col min="10773" max="10775" width="9.08984375" style="783"/>
    <col min="10776" max="10776" width="11.36328125" style="783" customWidth="1"/>
    <col min="10777" max="10777" width="10.36328125" style="783" customWidth="1"/>
    <col min="10778" max="10985" width="9.08984375" style="783"/>
    <col min="10986" max="10986" width="2.90625" style="783" customWidth="1"/>
    <col min="10987" max="10987" width="13.08984375" style="783" customWidth="1"/>
    <col min="10988" max="10988" width="60.36328125" style="783" customWidth="1"/>
    <col min="10989" max="10993" width="10.90625" style="783" bestFit="1" customWidth="1"/>
    <col min="10994" max="10994" width="11.90625" style="783" bestFit="1" customWidth="1"/>
    <col min="10995" max="10995" width="14.36328125" style="783" bestFit="1" customWidth="1"/>
    <col min="10996" max="10996" width="17.453125" style="783" bestFit="1" customWidth="1"/>
    <col min="10997" max="10999" width="17.54296875" style="783" bestFit="1" customWidth="1"/>
    <col min="11000" max="11006" width="21" style="783" bestFit="1" customWidth="1"/>
    <col min="11007" max="11014" width="21.08984375" style="783" bestFit="1" customWidth="1"/>
    <col min="11015" max="11015" width="22.6328125" style="783" customWidth="1"/>
    <col min="11016" max="11016" width="22" style="783" customWidth="1"/>
    <col min="11017" max="11017" width="22.6328125" style="783" customWidth="1"/>
    <col min="11018" max="11023" width="21.08984375" style="783" bestFit="1" customWidth="1"/>
    <col min="11024" max="11024" width="19.54296875" style="783" customWidth="1"/>
    <col min="11025" max="11025" width="21.08984375" style="783" bestFit="1" customWidth="1"/>
    <col min="11026" max="11026" width="22.6328125" style="783" customWidth="1"/>
    <col min="11027" max="11027" width="22" style="783" customWidth="1"/>
    <col min="11028" max="11028" width="23.453125" style="783" bestFit="1" customWidth="1"/>
    <col min="11029" max="11031" width="9.08984375" style="783"/>
    <col min="11032" max="11032" width="11.36328125" style="783" customWidth="1"/>
    <col min="11033" max="11033" width="10.36328125" style="783" customWidth="1"/>
    <col min="11034" max="11241" width="9.08984375" style="783"/>
    <col min="11242" max="11242" width="2.90625" style="783" customWidth="1"/>
    <col min="11243" max="11243" width="13.08984375" style="783" customWidth="1"/>
    <col min="11244" max="11244" width="60.36328125" style="783" customWidth="1"/>
    <col min="11245" max="11249" width="10.90625" style="783" bestFit="1" customWidth="1"/>
    <col min="11250" max="11250" width="11.90625" style="783" bestFit="1" customWidth="1"/>
    <col min="11251" max="11251" width="14.36328125" style="783" bestFit="1" customWidth="1"/>
    <col min="11252" max="11252" width="17.453125" style="783" bestFit="1" customWidth="1"/>
    <col min="11253" max="11255" width="17.54296875" style="783" bestFit="1" customWidth="1"/>
    <col min="11256" max="11262" width="21" style="783" bestFit="1" customWidth="1"/>
    <col min="11263" max="11270" width="21.08984375" style="783" bestFit="1" customWidth="1"/>
    <col min="11271" max="11271" width="22.6328125" style="783" customWidth="1"/>
    <col min="11272" max="11272" width="22" style="783" customWidth="1"/>
    <col min="11273" max="11273" width="22.6328125" style="783" customWidth="1"/>
    <col min="11274" max="11279" width="21.08984375" style="783" bestFit="1" customWidth="1"/>
    <col min="11280" max="11280" width="19.54296875" style="783" customWidth="1"/>
    <col min="11281" max="11281" width="21.08984375" style="783" bestFit="1" customWidth="1"/>
    <col min="11282" max="11282" width="22.6328125" style="783" customWidth="1"/>
    <col min="11283" max="11283" width="22" style="783" customWidth="1"/>
    <col min="11284" max="11284" width="23.453125" style="783" bestFit="1" customWidth="1"/>
    <col min="11285" max="11287" width="9.08984375" style="783"/>
    <col min="11288" max="11288" width="11.36328125" style="783" customWidth="1"/>
    <col min="11289" max="11289" width="10.36328125" style="783" customWidth="1"/>
    <col min="11290" max="11497" width="9.08984375" style="783"/>
    <col min="11498" max="11498" width="2.90625" style="783" customWidth="1"/>
    <col min="11499" max="11499" width="13.08984375" style="783" customWidth="1"/>
    <col min="11500" max="11500" width="60.36328125" style="783" customWidth="1"/>
    <col min="11501" max="11505" width="10.90625" style="783" bestFit="1" customWidth="1"/>
    <col min="11506" max="11506" width="11.90625" style="783" bestFit="1" customWidth="1"/>
    <col min="11507" max="11507" width="14.36328125" style="783" bestFit="1" customWidth="1"/>
    <col min="11508" max="11508" width="17.453125" style="783" bestFit="1" customWidth="1"/>
    <col min="11509" max="11511" width="17.54296875" style="783" bestFit="1" customWidth="1"/>
    <col min="11512" max="11518" width="21" style="783" bestFit="1" customWidth="1"/>
    <col min="11519" max="11526" width="21.08984375" style="783" bestFit="1" customWidth="1"/>
    <col min="11527" max="11527" width="22.6328125" style="783" customWidth="1"/>
    <col min="11528" max="11528" width="22" style="783" customWidth="1"/>
    <col min="11529" max="11529" width="22.6328125" style="783" customWidth="1"/>
    <col min="11530" max="11535" width="21.08984375" style="783" bestFit="1" customWidth="1"/>
    <col min="11536" max="11536" width="19.54296875" style="783" customWidth="1"/>
    <col min="11537" max="11537" width="21.08984375" style="783" bestFit="1" customWidth="1"/>
    <col min="11538" max="11538" width="22.6328125" style="783" customWidth="1"/>
    <col min="11539" max="11539" width="22" style="783" customWidth="1"/>
    <col min="11540" max="11540" width="23.453125" style="783" bestFit="1" customWidth="1"/>
    <col min="11541" max="11543" width="9.08984375" style="783"/>
    <col min="11544" max="11544" width="11.36328125" style="783" customWidth="1"/>
    <col min="11545" max="11545" width="10.36328125" style="783" customWidth="1"/>
    <col min="11546" max="11753" width="9.08984375" style="783"/>
    <col min="11754" max="11754" width="2.90625" style="783" customWidth="1"/>
    <col min="11755" max="11755" width="13.08984375" style="783" customWidth="1"/>
    <col min="11756" max="11756" width="60.36328125" style="783" customWidth="1"/>
    <col min="11757" max="11761" width="10.90625" style="783" bestFit="1" customWidth="1"/>
    <col min="11762" max="11762" width="11.90625" style="783" bestFit="1" customWidth="1"/>
    <col min="11763" max="11763" width="14.36328125" style="783" bestFit="1" customWidth="1"/>
    <col min="11764" max="11764" width="17.453125" style="783" bestFit="1" customWidth="1"/>
    <col min="11765" max="11767" width="17.54296875" style="783" bestFit="1" customWidth="1"/>
    <col min="11768" max="11774" width="21" style="783" bestFit="1" customWidth="1"/>
    <col min="11775" max="11782" width="21.08984375" style="783" bestFit="1" customWidth="1"/>
    <col min="11783" max="11783" width="22.6328125" style="783" customWidth="1"/>
    <col min="11784" max="11784" width="22" style="783" customWidth="1"/>
    <col min="11785" max="11785" width="22.6328125" style="783" customWidth="1"/>
    <col min="11786" max="11791" width="21.08984375" style="783" bestFit="1" customWidth="1"/>
    <col min="11792" max="11792" width="19.54296875" style="783" customWidth="1"/>
    <col min="11793" max="11793" width="21.08984375" style="783" bestFit="1" customWidth="1"/>
    <col min="11794" max="11794" width="22.6328125" style="783" customWidth="1"/>
    <col min="11795" max="11795" width="22" style="783" customWidth="1"/>
    <col min="11796" max="11796" width="23.453125" style="783" bestFit="1" customWidth="1"/>
    <col min="11797" max="11799" width="9.08984375" style="783"/>
    <col min="11800" max="11800" width="11.36328125" style="783" customWidth="1"/>
    <col min="11801" max="11801" width="10.36328125" style="783" customWidth="1"/>
    <col min="11802" max="12009" width="9.08984375" style="783"/>
    <col min="12010" max="12010" width="2.90625" style="783" customWidth="1"/>
    <col min="12011" max="12011" width="13.08984375" style="783" customWidth="1"/>
    <col min="12012" max="12012" width="60.36328125" style="783" customWidth="1"/>
    <col min="12013" max="12017" width="10.90625" style="783" bestFit="1" customWidth="1"/>
    <col min="12018" max="12018" width="11.90625" style="783" bestFit="1" customWidth="1"/>
    <col min="12019" max="12019" width="14.36328125" style="783" bestFit="1" customWidth="1"/>
    <col min="12020" max="12020" width="17.453125" style="783" bestFit="1" customWidth="1"/>
    <col min="12021" max="12023" width="17.54296875" style="783" bestFit="1" customWidth="1"/>
    <col min="12024" max="12030" width="21" style="783" bestFit="1" customWidth="1"/>
    <col min="12031" max="12038" width="21.08984375" style="783" bestFit="1" customWidth="1"/>
    <col min="12039" max="12039" width="22.6328125" style="783" customWidth="1"/>
    <col min="12040" max="12040" width="22" style="783" customWidth="1"/>
    <col min="12041" max="12041" width="22.6328125" style="783" customWidth="1"/>
    <col min="12042" max="12047" width="21.08984375" style="783" bestFit="1" customWidth="1"/>
    <col min="12048" max="12048" width="19.54296875" style="783" customWidth="1"/>
    <col min="12049" max="12049" width="21.08984375" style="783" bestFit="1" customWidth="1"/>
    <col min="12050" max="12050" width="22.6328125" style="783" customWidth="1"/>
    <col min="12051" max="12051" width="22" style="783" customWidth="1"/>
    <col min="12052" max="12052" width="23.453125" style="783" bestFit="1" customWidth="1"/>
    <col min="12053" max="12055" width="9.08984375" style="783"/>
    <col min="12056" max="12056" width="11.36328125" style="783" customWidth="1"/>
    <col min="12057" max="12057" width="10.36328125" style="783" customWidth="1"/>
    <col min="12058" max="12265" width="9.08984375" style="783"/>
    <col min="12266" max="12266" width="2.90625" style="783" customWidth="1"/>
    <col min="12267" max="12267" width="13.08984375" style="783" customWidth="1"/>
    <col min="12268" max="12268" width="60.36328125" style="783" customWidth="1"/>
    <col min="12269" max="12273" width="10.90625" style="783" bestFit="1" customWidth="1"/>
    <col min="12274" max="12274" width="11.90625" style="783" bestFit="1" customWidth="1"/>
    <col min="12275" max="12275" width="14.36328125" style="783" bestFit="1" customWidth="1"/>
    <col min="12276" max="12276" width="17.453125" style="783" bestFit="1" customWidth="1"/>
    <col min="12277" max="12279" width="17.54296875" style="783" bestFit="1" customWidth="1"/>
    <col min="12280" max="12286" width="21" style="783" bestFit="1" customWidth="1"/>
    <col min="12287" max="12294" width="21.08984375" style="783" bestFit="1" customWidth="1"/>
    <col min="12295" max="12295" width="22.6328125" style="783" customWidth="1"/>
    <col min="12296" max="12296" width="22" style="783" customWidth="1"/>
    <col min="12297" max="12297" width="22.6328125" style="783" customWidth="1"/>
    <col min="12298" max="12303" width="21.08984375" style="783" bestFit="1" customWidth="1"/>
    <col min="12304" max="12304" width="19.54296875" style="783" customWidth="1"/>
    <col min="12305" max="12305" width="21.08984375" style="783" bestFit="1" customWidth="1"/>
    <col min="12306" max="12306" width="22.6328125" style="783" customWidth="1"/>
    <col min="12307" max="12307" width="22" style="783" customWidth="1"/>
    <col min="12308" max="12308" width="23.453125" style="783" bestFit="1" customWidth="1"/>
    <col min="12309" max="12311" width="9.08984375" style="783"/>
    <col min="12312" max="12312" width="11.36328125" style="783" customWidth="1"/>
    <col min="12313" max="12313" width="10.36328125" style="783" customWidth="1"/>
    <col min="12314" max="12521" width="9.08984375" style="783"/>
    <col min="12522" max="12522" width="2.90625" style="783" customWidth="1"/>
    <col min="12523" max="12523" width="13.08984375" style="783" customWidth="1"/>
    <col min="12524" max="12524" width="60.36328125" style="783" customWidth="1"/>
    <col min="12525" max="12529" width="10.90625" style="783" bestFit="1" customWidth="1"/>
    <col min="12530" max="12530" width="11.90625" style="783" bestFit="1" customWidth="1"/>
    <col min="12531" max="12531" width="14.36328125" style="783" bestFit="1" customWidth="1"/>
    <col min="12532" max="12532" width="17.453125" style="783" bestFit="1" customWidth="1"/>
    <col min="12533" max="12535" width="17.54296875" style="783" bestFit="1" customWidth="1"/>
    <col min="12536" max="12542" width="21" style="783" bestFit="1" customWidth="1"/>
    <col min="12543" max="12550" width="21.08984375" style="783" bestFit="1" customWidth="1"/>
    <col min="12551" max="12551" width="22.6328125" style="783" customWidth="1"/>
    <col min="12552" max="12552" width="22" style="783" customWidth="1"/>
    <col min="12553" max="12553" width="22.6328125" style="783" customWidth="1"/>
    <col min="12554" max="12559" width="21.08984375" style="783" bestFit="1" customWidth="1"/>
    <col min="12560" max="12560" width="19.54296875" style="783" customWidth="1"/>
    <col min="12561" max="12561" width="21.08984375" style="783" bestFit="1" customWidth="1"/>
    <col min="12562" max="12562" width="22.6328125" style="783" customWidth="1"/>
    <col min="12563" max="12563" width="22" style="783" customWidth="1"/>
    <col min="12564" max="12564" width="23.453125" style="783" bestFit="1" customWidth="1"/>
    <col min="12565" max="12567" width="9.08984375" style="783"/>
    <col min="12568" max="12568" width="11.36328125" style="783" customWidth="1"/>
    <col min="12569" max="12569" width="10.36328125" style="783" customWidth="1"/>
    <col min="12570" max="12777" width="9.08984375" style="783"/>
    <col min="12778" max="12778" width="2.90625" style="783" customWidth="1"/>
    <col min="12779" max="12779" width="13.08984375" style="783" customWidth="1"/>
    <col min="12780" max="12780" width="60.36328125" style="783" customWidth="1"/>
    <col min="12781" max="12785" width="10.90625" style="783" bestFit="1" customWidth="1"/>
    <col min="12786" max="12786" width="11.90625" style="783" bestFit="1" customWidth="1"/>
    <col min="12787" max="12787" width="14.36328125" style="783" bestFit="1" customWidth="1"/>
    <col min="12788" max="12788" width="17.453125" style="783" bestFit="1" customWidth="1"/>
    <col min="12789" max="12791" width="17.54296875" style="783" bestFit="1" customWidth="1"/>
    <col min="12792" max="12798" width="21" style="783" bestFit="1" customWidth="1"/>
    <col min="12799" max="12806" width="21.08984375" style="783" bestFit="1" customWidth="1"/>
    <col min="12807" max="12807" width="22.6328125" style="783" customWidth="1"/>
    <col min="12808" max="12808" width="22" style="783" customWidth="1"/>
    <col min="12809" max="12809" width="22.6328125" style="783" customWidth="1"/>
    <col min="12810" max="12815" width="21.08984375" style="783" bestFit="1" customWidth="1"/>
    <col min="12816" max="12816" width="19.54296875" style="783" customWidth="1"/>
    <col min="12817" max="12817" width="21.08984375" style="783" bestFit="1" customWidth="1"/>
    <col min="12818" max="12818" width="22.6328125" style="783" customWidth="1"/>
    <col min="12819" max="12819" width="22" style="783" customWidth="1"/>
    <col min="12820" max="12820" width="23.453125" style="783" bestFit="1" customWidth="1"/>
    <col min="12821" max="12823" width="9.08984375" style="783"/>
    <col min="12824" max="12824" width="11.36328125" style="783" customWidth="1"/>
    <col min="12825" max="12825" width="10.36328125" style="783" customWidth="1"/>
    <col min="12826" max="13033" width="9.08984375" style="783"/>
    <col min="13034" max="13034" width="2.90625" style="783" customWidth="1"/>
    <col min="13035" max="13035" width="13.08984375" style="783" customWidth="1"/>
    <col min="13036" max="13036" width="60.36328125" style="783" customWidth="1"/>
    <col min="13037" max="13041" width="10.90625" style="783" bestFit="1" customWidth="1"/>
    <col min="13042" max="13042" width="11.90625" style="783" bestFit="1" customWidth="1"/>
    <col min="13043" max="13043" width="14.36328125" style="783" bestFit="1" customWidth="1"/>
    <col min="13044" max="13044" width="17.453125" style="783" bestFit="1" customWidth="1"/>
    <col min="13045" max="13047" width="17.54296875" style="783" bestFit="1" customWidth="1"/>
    <col min="13048" max="13054" width="21" style="783" bestFit="1" customWidth="1"/>
    <col min="13055" max="13062" width="21.08984375" style="783" bestFit="1" customWidth="1"/>
    <col min="13063" max="13063" width="22.6328125" style="783" customWidth="1"/>
    <col min="13064" max="13064" width="22" style="783" customWidth="1"/>
    <col min="13065" max="13065" width="22.6328125" style="783" customWidth="1"/>
    <col min="13066" max="13071" width="21.08984375" style="783" bestFit="1" customWidth="1"/>
    <col min="13072" max="13072" width="19.54296875" style="783" customWidth="1"/>
    <col min="13073" max="13073" width="21.08984375" style="783" bestFit="1" customWidth="1"/>
    <col min="13074" max="13074" width="22.6328125" style="783" customWidth="1"/>
    <col min="13075" max="13075" width="22" style="783" customWidth="1"/>
    <col min="13076" max="13076" width="23.453125" style="783" bestFit="1" customWidth="1"/>
    <col min="13077" max="13079" width="9.08984375" style="783"/>
    <col min="13080" max="13080" width="11.36328125" style="783" customWidth="1"/>
    <col min="13081" max="13081" width="10.36328125" style="783" customWidth="1"/>
    <col min="13082" max="13289" width="9.08984375" style="783"/>
    <col min="13290" max="13290" width="2.90625" style="783" customWidth="1"/>
    <col min="13291" max="13291" width="13.08984375" style="783" customWidth="1"/>
    <col min="13292" max="13292" width="60.36328125" style="783" customWidth="1"/>
    <col min="13293" max="13297" width="10.90625" style="783" bestFit="1" customWidth="1"/>
    <col min="13298" max="13298" width="11.90625" style="783" bestFit="1" customWidth="1"/>
    <col min="13299" max="13299" width="14.36328125" style="783" bestFit="1" customWidth="1"/>
    <col min="13300" max="13300" width="17.453125" style="783" bestFit="1" customWidth="1"/>
    <col min="13301" max="13303" width="17.54296875" style="783" bestFit="1" customWidth="1"/>
    <col min="13304" max="13310" width="21" style="783" bestFit="1" customWidth="1"/>
    <col min="13311" max="13318" width="21.08984375" style="783" bestFit="1" customWidth="1"/>
    <col min="13319" max="13319" width="22.6328125" style="783" customWidth="1"/>
    <col min="13320" max="13320" width="22" style="783" customWidth="1"/>
    <col min="13321" max="13321" width="22.6328125" style="783" customWidth="1"/>
    <col min="13322" max="13327" width="21.08984375" style="783" bestFit="1" customWidth="1"/>
    <col min="13328" max="13328" width="19.54296875" style="783" customWidth="1"/>
    <col min="13329" max="13329" width="21.08984375" style="783" bestFit="1" customWidth="1"/>
    <col min="13330" max="13330" width="22.6328125" style="783" customWidth="1"/>
    <col min="13331" max="13331" width="22" style="783" customWidth="1"/>
    <col min="13332" max="13332" width="23.453125" style="783" bestFit="1" customWidth="1"/>
    <col min="13333" max="13335" width="9.08984375" style="783"/>
    <col min="13336" max="13336" width="11.36328125" style="783" customWidth="1"/>
    <col min="13337" max="13337" width="10.36328125" style="783" customWidth="1"/>
    <col min="13338" max="13545" width="9.08984375" style="783"/>
    <col min="13546" max="13546" width="2.90625" style="783" customWidth="1"/>
    <col min="13547" max="13547" width="13.08984375" style="783" customWidth="1"/>
    <col min="13548" max="13548" width="60.36328125" style="783" customWidth="1"/>
    <col min="13549" max="13553" width="10.90625" style="783" bestFit="1" customWidth="1"/>
    <col min="13554" max="13554" width="11.90625" style="783" bestFit="1" customWidth="1"/>
    <col min="13555" max="13555" width="14.36328125" style="783" bestFit="1" customWidth="1"/>
    <col min="13556" max="13556" width="17.453125" style="783" bestFit="1" customWidth="1"/>
    <col min="13557" max="13559" width="17.54296875" style="783" bestFit="1" customWidth="1"/>
    <col min="13560" max="13566" width="21" style="783" bestFit="1" customWidth="1"/>
    <col min="13567" max="13574" width="21.08984375" style="783" bestFit="1" customWidth="1"/>
    <col min="13575" max="13575" width="22.6328125" style="783" customWidth="1"/>
    <col min="13576" max="13576" width="22" style="783" customWidth="1"/>
    <col min="13577" max="13577" width="22.6328125" style="783" customWidth="1"/>
    <col min="13578" max="13583" width="21.08984375" style="783" bestFit="1" customWidth="1"/>
    <col min="13584" max="13584" width="19.54296875" style="783" customWidth="1"/>
    <col min="13585" max="13585" width="21.08984375" style="783" bestFit="1" customWidth="1"/>
    <col min="13586" max="13586" width="22.6328125" style="783" customWidth="1"/>
    <col min="13587" max="13587" width="22" style="783" customWidth="1"/>
    <col min="13588" max="13588" width="23.453125" style="783" bestFit="1" customWidth="1"/>
    <col min="13589" max="13591" width="9.08984375" style="783"/>
    <col min="13592" max="13592" width="11.36328125" style="783" customWidth="1"/>
    <col min="13593" max="13593" width="10.36328125" style="783" customWidth="1"/>
    <col min="13594" max="13801" width="9.08984375" style="783"/>
    <col min="13802" max="13802" width="2.90625" style="783" customWidth="1"/>
    <col min="13803" max="13803" width="13.08984375" style="783" customWidth="1"/>
    <col min="13804" max="13804" width="60.36328125" style="783" customWidth="1"/>
    <col min="13805" max="13809" width="10.90625" style="783" bestFit="1" customWidth="1"/>
    <col min="13810" max="13810" width="11.90625" style="783" bestFit="1" customWidth="1"/>
    <col min="13811" max="13811" width="14.36328125" style="783" bestFit="1" customWidth="1"/>
    <col min="13812" max="13812" width="17.453125" style="783" bestFit="1" customWidth="1"/>
    <col min="13813" max="13815" width="17.54296875" style="783" bestFit="1" customWidth="1"/>
    <col min="13816" max="13822" width="21" style="783" bestFit="1" customWidth="1"/>
    <col min="13823" max="13830" width="21.08984375" style="783" bestFit="1" customWidth="1"/>
    <col min="13831" max="13831" width="22.6328125" style="783" customWidth="1"/>
    <col min="13832" max="13832" width="22" style="783" customWidth="1"/>
    <col min="13833" max="13833" width="22.6328125" style="783" customWidth="1"/>
    <col min="13834" max="13839" width="21.08984375" style="783" bestFit="1" customWidth="1"/>
    <col min="13840" max="13840" width="19.54296875" style="783" customWidth="1"/>
    <col min="13841" max="13841" width="21.08984375" style="783" bestFit="1" customWidth="1"/>
    <col min="13842" max="13842" width="22.6328125" style="783" customWidth="1"/>
    <col min="13843" max="13843" width="22" style="783" customWidth="1"/>
    <col min="13844" max="13844" width="23.453125" style="783" bestFit="1" customWidth="1"/>
    <col min="13845" max="13847" width="9.08984375" style="783"/>
    <col min="13848" max="13848" width="11.36328125" style="783" customWidth="1"/>
    <col min="13849" max="13849" width="10.36328125" style="783" customWidth="1"/>
    <col min="13850" max="14057" width="9.08984375" style="783"/>
    <col min="14058" max="14058" width="2.90625" style="783" customWidth="1"/>
    <col min="14059" max="14059" width="13.08984375" style="783" customWidth="1"/>
    <col min="14060" max="14060" width="60.36328125" style="783" customWidth="1"/>
    <col min="14061" max="14065" width="10.90625" style="783" bestFit="1" customWidth="1"/>
    <col min="14066" max="14066" width="11.90625" style="783" bestFit="1" customWidth="1"/>
    <col min="14067" max="14067" width="14.36328125" style="783" bestFit="1" customWidth="1"/>
    <col min="14068" max="14068" width="17.453125" style="783" bestFit="1" customWidth="1"/>
    <col min="14069" max="14071" width="17.54296875" style="783" bestFit="1" customWidth="1"/>
    <col min="14072" max="14078" width="21" style="783" bestFit="1" customWidth="1"/>
    <col min="14079" max="14086" width="21.08984375" style="783" bestFit="1" customWidth="1"/>
    <col min="14087" max="14087" width="22.6328125" style="783" customWidth="1"/>
    <col min="14088" max="14088" width="22" style="783" customWidth="1"/>
    <col min="14089" max="14089" width="22.6328125" style="783" customWidth="1"/>
    <col min="14090" max="14095" width="21.08984375" style="783" bestFit="1" customWidth="1"/>
    <col min="14096" max="14096" width="19.54296875" style="783" customWidth="1"/>
    <col min="14097" max="14097" width="21.08984375" style="783" bestFit="1" customWidth="1"/>
    <col min="14098" max="14098" width="22.6328125" style="783" customWidth="1"/>
    <col min="14099" max="14099" width="22" style="783" customWidth="1"/>
    <col min="14100" max="14100" width="23.453125" style="783" bestFit="1" customWidth="1"/>
    <col min="14101" max="14103" width="9.08984375" style="783"/>
    <col min="14104" max="14104" width="11.36328125" style="783" customWidth="1"/>
    <col min="14105" max="14105" width="10.36328125" style="783" customWidth="1"/>
    <col min="14106" max="14313" width="9.08984375" style="783"/>
    <col min="14314" max="14314" width="2.90625" style="783" customWidth="1"/>
    <col min="14315" max="14315" width="13.08984375" style="783" customWidth="1"/>
    <col min="14316" max="14316" width="60.36328125" style="783" customWidth="1"/>
    <col min="14317" max="14321" width="10.90625" style="783" bestFit="1" customWidth="1"/>
    <col min="14322" max="14322" width="11.90625" style="783" bestFit="1" customWidth="1"/>
    <col min="14323" max="14323" width="14.36328125" style="783" bestFit="1" customWidth="1"/>
    <col min="14324" max="14324" width="17.453125" style="783" bestFit="1" customWidth="1"/>
    <col min="14325" max="14327" width="17.54296875" style="783" bestFit="1" customWidth="1"/>
    <col min="14328" max="14334" width="21" style="783" bestFit="1" customWidth="1"/>
    <col min="14335" max="14342" width="21.08984375" style="783" bestFit="1" customWidth="1"/>
    <col min="14343" max="14343" width="22.6328125" style="783" customWidth="1"/>
    <col min="14344" max="14344" width="22" style="783" customWidth="1"/>
    <col min="14345" max="14345" width="22.6328125" style="783" customWidth="1"/>
    <col min="14346" max="14351" width="21.08984375" style="783" bestFit="1" customWidth="1"/>
    <col min="14352" max="14352" width="19.54296875" style="783" customWidth="1"/>
    <col min="14353" max="14353" width="21.08984375" style="783" bestFit="1" customWidth="1"/>
    <col min="14354" max="14354" width="22.6328125" style="783" customWidth="1"/>
    <col min="14355" max="14355" width="22" style="783" customWidth="1"/>
    <col min="14356" max="14356" width="23.453125" style="783" bestFit="1" customWidth="1"/>
    <col min="14357" max="14359" width="9.08984375" style="783"/>
    <col min="14360" max="14360" width="11.36328125" style="783" customWidth="1"/>
    <col min="14361" max="14361" width="10.36328125" style="783" customWidth="1"/>
    <col min="14362" max="14569" width="9.08984375" style="783"/>
    <col min="14570" max="14570" width="2.90625" style="783" customWidth="1"/>
    <col min="14571" max="14571" width="13.08984375" style="783" customWidth="1"/>
    <col min="14572" max="14572" width="60.36328125" style="783" customWidth="1"/>
    <col min="14573" max="14577" width="10.90625" style="783" bestFit="1" customWidth="1"/>
    <col min="14578" max="14578" width="11.90625" style="783" bestFit="1" customWidth="1"/>
    <col min="14579" max="14579" width="14.36328125" style="783" bestFit="1" customWidth="1"/>
    <col min="14580" max="14580" width="17.453125" style="783" bestFit="1" customWidth="1"/>
    <col min="14581" max="14583" width="17.54296875" style="783" bestFit="1" customWidth="1"/>
    <col min="14584" max="14590" width="21" style="783" bestFit="1" customWidth="1"/>
    <col min="14591" max="14598" width="21.08984375" style="783" bestFit="1" customWidth="1"/>
    <col min="14599" max="14599" width="22.6328125" style="783" customWidth="1"/>
    <col min="14600" max="14600" width="22" style="783" customWidth="1"/>
    <col min="14601" max="14601" width="22.6328125" style="783" customWidth="1"/>
    <col min="14602" max="14607" width="21.08984375" style="783" bestFit="1" customWidth="1"/>
    <col min="14608" max="14608" width="19.54296875" style="783" customWidth="1"/>
    <col min="14609" max="14609" width="21.08984375" style="783" bestFit="1" customWidth="1"/>
    <col min="14610" max="14610" width="22.6328125" style="783" customWidth="1"/>
    <col min="14611" max="14611" width="22" style="783" customWidth="1"/>
    <col min="14612" max="14612" width="23.453125" style="783" bestFit="1" customWidth="1"/>
    <col min="14613" max="14615" width="9.08984375" style="783"/>
    <col min="14616" max="14616" width="11.36328125" style="783" customWidth="1"/>
    <col min="14617" max="14617" width="10.36328125" style="783" customWidth="1"/>
    <col min="14618" max="14825" width="9.08984375" style="783"/>
    <col min="14826" max="14826" width="2.90625" style="783" customWidth="1"/>
    <col min="14827" max="14827" width="13.08984375" style="783" customWidth="1"/>
    <col min="14828" max="14828" width="60.36328125" style="783" customWidth="1"/>
    <col min="14829" max="14833" width="10.90625" style="783" bestFit="1" customWidth="1"/>
    <col min="14834" max="14834" width="11.90625" style="783" bestFit="1" customWidth="1"/>
    <col min="14835" max="14835" width="14.36328125" style="783" bestFit="1" customWidth="1"/>
    <col min="14836" max="14836" width="17.453125" style="783" bestFit="1" customWidth="1"/>
    <col min="14837" max="14839" width="17.54296875" style="783" bestFit="1" customWidth="1"/>
    <col min="14840" max="14846" width="21" style="783" bestFit="1" customWidth="1"/>
    <col min="14847" max="14854" width="21.08984375" style="783" bestFit="1" customWidth="1"/>
    <col min="14855" max="14855" width="22.6328125" style="783" customWidth="1"/>
    <col min="14856" max="14856" width="22" style="783" customWidth="1"/>
    <col min="14857" max="14857" width="22.6328125" style="783" customWidth="1"/>
    <col min="14858" max="14863" width="21.08984375" style="783" bestFit="1" customWidth="1"/>
    <col min="14864" max="14864" width="19.54296875" style="783" customWidth="1"/>
    <col min="14865" max="14865" width="21.08984375" style="783" bestFit="1" customWidth="1"/>
    <col min="14866" max="14866" width="22.6328125" style="783" customWidth="1"/>
    <col min="14867" max="14867" width="22" style="783" customWidth="1"/>
    <col min="14868" max="14868" width="23.453125" style="783" bestFit="1" customWidth="1"/>
    <col min="14869" max="14871" width="9.08984375" style="783"/>
    <col min="14872" max="14872" width="11.36328125" style="783" customWidth="1"/>
    <col min="14873" max="14873" width="10.36328125" style="783" customWidth="1"/>
    <col min="14874" max="15081" width="9.08984375" style="783"/>
    <col min="15082" max="15082" width="2.90625" style="783" customWidth="1"/>
    <col min="15083" max="15083" width="13.08984375" style="783" customWidth="1"/>
    <col min="15084" max="15084" width="60.36328125" style="783" customWidth="1"/>
    <col min="15085" max="15089" width="10.90625" style="783" bestFit="1" customWidth="1"/>
    <col min="15090" max="15090" width="11.90625" style="783" bestFit="1" customWidth="1"/>
    <col min="15091" max="15091" width="14.36328125" style="783" bestFit="1" customWidth="1"/>
    <col min="15092" max="15092" width="17.453125" style="783" bestFit="1" customWidth="1"/>
    <col min="15093" max="15095" width="17.54296875" style="783" bestFit="1" customWidth="1"/>
    <col min="15096" max="15102" width="21" style="783" bestFit="1" customWidth="1"/>
    <col min="15103" max="15110" width="21.08984375" style="783" bestFit="1" customWidth="1"/>
    <col min="15111" max="15111" width="22.6328125" style="783" customWidth="1"/>
    <col min="15112" max="15112" width="22" style="783" customWidth="1"/>
    <col min="15113" max="15113" width="22.6328125" style="783" customWidth="1"/>
    <col min="15114" max="15119" width="21.08984375" style="783" bestFit="1" customWidth="1"/>
    <col min="15120" max="15120" width="19.54296875" style="783" customWidth="1"/>
    <col min="15121" max="15121" width="21.08984375" style="783" bestFit="1" customWidth="1"/>
    <col min="15122" max="15122" width="22.6328125" style="783" customWidth="1"/>
    <col min="15123" max="15123" width="22" style="783" customWidth="1"/>
    <col min="15124" max="15124" width="23.453125" style="783" bestFit="1" customWidth="1"/>
    <col min="15125" max="15127" width="9.08984375" style="783"/>
    <col min="15128" max="15128" width="11.36328125" style="783" customWidth="1"/>
    <col min="15129" max="15129" width="10.36328125" style="783" customWidth="1"/>
    <col min="15130" max="15337" width="9.08984375" style="783"/>
    <col min="15338" max="15338" width="2.90625" style="783" customWidth="1"/>
    <col min="15339" max="15339" width="13.08984375" style="783" customWidth="1"/>
    <col min="15340" max="15340" width="60.36328125" style="783" customWidth="1"/>
    <col min="15341" max="15345" width="10.90625" style="783" bestFit="1" customWidth="1"/>
    <col min="15346" max="15346" width="11.90625" style="783" bestFit="1" customWidth="1"/>
    <col min="15347" max="15347" width="14.36328125" style="783" bestFit="1" customWidth="1"/>
    <col min="15348" max="15348" width="17.453125" style="783" bestFit="1" customWidth="1"/>
    <col min="15349" max="15351" width="17.54296875" style="783" bestFit="1" customWidth="1"/>
    <col min="15352" max="15358" width="21" style="783" bestFit="1" customWidth="1"/>
    <col min="15359" max="15366" width="21.08984375" style="783" bestFit="1" customWidth="1"/>
    <col min="15367" max="15367" width="22.6328125" style="783" customWidth="1"/>
    <col min="15368" max="15368" width="22" style="783" customWidth="1"/>
    <col min="15369" max="15369" width="22.6328125" style="783" customWidth="1"/>
    <col min="15370" max="15375" width="21.08984375" style="783" bestFit="1" customWidth="1"/>
    <col min="15376" max="15376" width="19.54296875" style="783" customWidth="1"/>
    <col min="15377" max="15377" width="21.08984375" style="783" bestFit="1" customWidth="1"/>
    <col min="15378" max="15378" width="22.6328125" style="783" customWidth="1"/>
    <col min="15379" max="15379" width="22" style="783" customWidth="1"/>
    <col min="15380" max="15380" width="23.453125" style="783" bestFit="1" customWidth="1"/>
    <col min="15381" max="15383" width="9.08984375" style="783"/>
    <col min="15384" max="15384" width="11.36328125" style="783" customWidth="1"/>
    <col min="15385" max="15385" width="10.36328125" style="783" customWidth="1"/>
    <col min="15386" max="15593" width="9.08984375" style="783"/>
    <col min="15594" max="15594" width="2.90625" style="783" customWidth="1"/>
    <col min="15595" max="15595" width="13.08984375" style="783" customWidth="1"/>
    <col min="15596" max="15596" width="60.36328125" style="783" customWidth="1"/>
    <col min="15597" max="15601" width="10.90625" style="783" bestFit="1" customWidth="1"/>
    <col min="15602" max="15602" width="11.90625" style="783" bestFit="1" customWidth="1"/>
    <col min="15603" max="15603" width="14.36328125" style="783" bestFit="1" customWidth="1"/>
    <col min="15604" max="15604" width="17.453125" style="783" bestFit="1" customWidth="1"/>
    <col min="15605" max="15607" width="17.54296875" style="783" bestFit="1" customWidth="1"/>
    <col min="15608" max="15614" width="21" style="783" bestFit="1" customWidth="1"/>
    <col min="15615" max="15622" width="21.08984375" style="783" bestFit="1" customWidth="1"/>
    <col min="15623" max="15623" width="22.6328125" style="783" customWidth="1"/>
    <col min="15624" max="15624" width="22" style="783" customWidth="1"/>
    <col min="15625" max="15625" width="22.6328125" style="783" customWidth="1"/>
    <col min="15626" max="15631" width="21.08984375" style="783" bestFit="1" customWidth="1"/>
    <col min="15632" max="15632" width="19.54296875" style="783" customWidth="1"/>
    <col min="15633" max="15633" width="21.08984375" style="783" bestFit="1" customWidth="1"/>
    <col min="15634" max="15634" width="22.6328125" style="783" customWidth="1"/>
    <col min="15635" max="15635" width="22" style="783" customWidth="1"/>
    <col min="15636" max="15636" width="23.453125" style="783" bestFit="1" customWidth="1"/>
    <col min="15637" max="15639" width="9.08984375" style="783"/>
    <col min="15640" max="15640" width="11.36328125" style="783" customWidth="1"/>
    <col min="15641" max="15641" width="10.36328125" style="783" customWidth="1"/>
    <col min="15642" max="15849" width="9.08984375" style="783"/>
    <col min="15850" max="15850" width="2.90625" style="783" customWidth="1"/>
    <col min="15851" max="15851" width="13.08984375" style="783" customWidth="1"/>
    <col min="15852" max="15852" width="60.36328125" style="783" customWidth="1"/>
    <col min="15853" max="15857" width="10.90625" style="783" bestFit="1" customWidth="1"/>
    <col min="15858" max="15858" width="11.90625" style="783" bestFit="1" customWidth="1"/>
    <col min="15859" max="15859" width="14.36328125" style="783" bestFit="1" customWidth="1"/>
    <col min="15860" max="15860" width="17.453125" style="783" bestFit="1" customWidth="1"/>
    <col min="15861" max="15863" width="17.54296875" style="783" bestFit="1" customWidth="1"/>
    <col min="15864" max="15870" width="21" style="783" bestFit="1" customWidth="1"/>
    <col min="15871" max="15878" width="21.08984375" style="783" bestFit="1" customWidth="1"/>
    <col min="15879" max="15879" width="22.6328125" style="783" customWidth="1"/>
    <col min="15880" max="15880" width="22" style="783" customWidth="1"/>
    <col min="15881" max="15881" width="22.6328125" style="783" customWidth="1"/>
    <col min="15882" max="15887" width="21.08984375" style="783" bestFit="1" customWidth="1"/>
    <col min="15888" max="15888" width="19.54296875" style="783" customWidth="1"/>
    <col min="15889" max="15889" width="21.08984375" style="783" bestFit="1" customWidth="1"/>
    <col min="15890" max="15890" width="22.6328125" style="783" customWidth="1"/>
    <col min="15891" max="15891" width="22" style="783" customWidth="1"/>
    <col min="15892" max="15892" width="23.453125" style="783" bestFit="1" customWidth="1"/>
    <col min="15893" max="15895" width="9.08984375" style="783"/>
    <col min="15896" max="15896" width="11.36328125" style="783" customWidth="1"/>
    <col min="15897" max="15897" width="10.36328125" style="783" customWidth="1"/>
    <col min="15898" max="16105" width="9.08984375" style="783"/>
    <col min="16106" max="16106" width="2.90625" style="783" customWidth="1"/>
    <col min="16107" max="16107" width="13.08984375" style="783" customWidth="1"/>
    <col min="16108" max="16108" width="60.36328125" style="783" customWidth="1"/>
    <col min="16109" max="16113" width="10.90625" style="783" bestFit="1" customWidth="1"/>
    <col min="16114" max="16114" width="11.90625" style="783" bestFit="1" customWidth="1"/>
    <col min="16115" max="16115" width="14.36328125" style="783" bestFit="1" customWidth="1"/>
    <col min="16116" max="16116" width="17.453125" style="783" bestFit="1" customWidth="1"/>
    <col min="16117" max="16119" width="17.54296875" style="783" bestFit="1" customWidth="1"/>
    <col min="16120" max="16126" width="21" style="783" bestFit="1" customWidth="1"/>
    <col min="16127" max="16134" width="21.08984375" style="783" bestFit="1" customWidth="1"/>
    <col min="16135" max="16135" width="22.6328125" style="783" customWidth="1"/>
    <col min="16136" max="16136" width="22" style="783" customWidth="1"/>
    <col min="16137" max="16137" width="22.6328125" style="783" customWidth="1"/>
    <col min="16138" max="16143" width="21.08984375" style="783" bestFit="1" customWidth="1"/>
    <col min="16144" max="16144" width="19.54296875" style="783" customWidth="1"/>
    <col min="16145" max="16145" width="21.08984375" style="783" bestFit="1" customWidth="1"/>
    <col min="16146" max="16146" width="22.6328125" style="783" customWidth="1"/>
    <col min="16147" max="16147" width="22" style="783" customWidth="1"/>
    <col min="16148" max="16148" width="23.453125" style="783" bestFit="1" customWidth="1"/>
    <col min="16149" max="16151" width="9.08984375" style="783"/>
    <col min="16152" max="16152" width="11.36328125" style="783" customWidth="1"/>
    <col min="16153" max="16153" width="10.36328125" style="783" customWidth="1"/>
    <col min="16154" max="16384" width="9.08984375" style="783"/>
  </cols>
  <sheetData>
    <row r="1" spans="2:26" x14ac:dyDescent="0.3">
      <c r="B1" s="782"/>
    </row>
    <row r="2" spans="2:26" x14ac:dyDescent="0.3">
      <c r="B2" s="784"/>
      <c r="C2" s="784"/>
      <c r="D2" s="784"/>
      <c r="E2" s="785"/>
      <c r="F2" s="785"/>
      <c r="G2" s="785"/>
      <c r="H2" s="785"/>
      <c r="I2" s="785"/>
      <c r="J2" s="785"/>
      <c r="K2" s="785"/>
      <c r="L2" s="645" t="str">
        <f>Index!B2</f>
        <v xml:space="preserve">      Maharashtra State Power Generation Company Ltd.</v>
      </c>
      <c r="M2" s="785"/>
      <c r="N2" s="785"/>
      <c r="O2" s="785"/>
      <c r="P2" s="784"/>
      <c r="Q2" s="785"/>
      <c r="R2" s="785"/>
      <c r="S2" s="785"/>
      <c r="T2" s="785"/>
      <c r="U2" s="785"/>
      <c r="V2" s="785"/>
      <c r="W2" s="785"/>
      <c r="X2" s="785"/>
      <c r="Y2" s="785"/>
      <c r="Z2" s="785"/>
    </row>
    <row r="3" spans="2:26" x14ac:dyDescent="0.3">
      <c r="B3" s="786"/>
      <c r="C3" s="787"/>
      <c r="E3" s="786"/>
      <c r="F3" s="786"/>
      <c r="G3" s="786"/>
      <c r="H3" s="786"/>
      <c r="I3" s="786"/>
      <c r="J3" s="786"/>
      <c r="K3" s="786"/>
      <c r="L3" s="788" t="s">
        <v>996</v>
      </c>
      <c r="M3" s="786"/>
      <c r="N3" s="786"/>
      <c r="O3" s="786"/>
      <c r="P3" s="786"/>
      <c r="Q3" s="786"/>
      <c r="R3" s="786"/>
      <c r="S3" s="786"/>
      <c r="T3" s="786"/>
      <c r="U3" s="786"/>
      <c r="V3" s="786"/>
      <c r="W3" s="786"/>
      <c r="X3" s="787"/>
      <c r="Y3" s="787"/>
      <c r="Z3" s="787"/>
    </row>
    <row r="4" spans="2:26" x14ac:dyDescent="0.3">
      <c r="B4" s="784"/>
      <c r="C4" s="784"/>
      <c r="D4" s="784"/>
      <c r="L4" s="789" t="s">
        <v>1311</v>
      </c>
      <c r="P4" s="784"/>
    </row>
    <row r="5" spans="2:26" x14ac:dyDescent="0.3">
      <c r="B5" s="790"/>
      <c r="C5" s="790"/>
      <c r="D5" s="790"/>
    </row>
    <row r="6" spans="2:26" x14ac:dyDescent="0.3">
      <c r="B6" s="1533" t="s">
        <v>1312</v>
      </c>
      <c r="C6" s="791" t="s">
        <v>1313</v>
      </c>
      <c r="D6" s="1536" t="s">
        <v>1314</v>
      </c>
      <c r="E6" s="1536"/>
      <c r="F6" s="1536"/>
      <c r="G6" s="1536"/>
      <c r="H6" s="1536" t="s">
        <v>1314</v>
      </c>
      <c r="I6" s="1536"/>
      <c r="J6" s="1536"/>
      <c r="K6" s="1536"/>
      <c r="L6" s="1536" t="s">
        <v>425</v>
      </c>
      <c r="M6" s="1536"/>
      <c r="N6" s="1536"/>
      <c r="O6" s="1536"/>
      <c r="P6" s="1536" t="s">
        <v>1315</v>
      </c>
      <c r="Q6" s="1536"/>
      <c r="R6" s="1536"/>
      <c r="S6" s="1536"/>
      <c r="T6" s="792"/>
    </row>
    <row r="7" spans="2:26" x14ac:dyDescent="0.3">
      <c r="B7" s="1534"/>
      <c r="C7" s="793" t="s">
        <v>1002</v>
      </c>
      <c r="D7" s="794" t="s">
        <v>1316</v>
      </c>
      <c r="E7" s="794" t="s">
        <v>1317</v>
      </c>
      <c r="F7" s="794" t="s">
        <v>1318</v>
      </c>
      <c r="G7" s="794" t="s">
        <v>1319</v>
      </c>
      <c r="H7" s="794" t="s">
        <v>1316</v>
      </c>
      <c r="I7" s="794" t="s">
        <v>1317</v>
      </c>
      <c r="J7" s="794" t="s">
        <v>1318</v>
      </c>
      <c r="K7" s="794" t="s">
        <v>1319</v>
      </c>
      <c r="L7" s="794" t="s">
        <v>1316</v>
      </c>
      <c r="M7" s="794" t="s">
        <v>1317</v>
      </c>
      <c r="N7" s="794" t="s">
        <v>1318</v>
      </c>
      <c r="O7" s="794" t="s">
        <v>1319</v>
      </c>
      <c r="P7" s="794" t="s">
        <v>1316</v>
      </c>
      <c r="Q7" s="794" t="s">
        <v>1317</v>
      </c>
      <c r="R7" s="794" t="s">
        <v>1318</v>
      </c>
      <c r="S7" s="794" t="s">
        <v>1319</v>
      </c>
      <c r="T7" s="794" t="s">
        <v>271</v>
      </c>
    </row>
    <row r="8" spans="2:26" x14ac:dyDescent="0.3">
      <c r="B8" s="1535"/>
      <c r="C8" s="791" t="s">
        <v>1320</v>
      </c>
      <c r="D8" s="792"/>
      <c r="E8" s="792"/>
      <c r="F8" s="792"/>
      <c r="G8" s="792"/>
      <c r="H8" s="792"/>
      <c r="I8" s="792"/>
      <c r="J8" s="792"/>
      <c r="K8" s="792"/>
      <c r="L8" s="792"/>
      <c r="M8" s="792"/>
      <c r="N8" s="792"/>
      <c r="O8" s="792"/>
      <c r="P8" s="792"/>
      <c r="Q8" s="792"/>
      <c r="R8" s="792"/>
      <c r="S8" s="792"/>
      <c r="T8" s="792"/>
    </row>
    <row r="9" spans="2:26" x14ac:dyDescent="0.3">
      <c r="B9" s="795"/>
      <c r="C9" s="795"/>
      <c r="D9" s="795"/>
      <c r="E9" s="795"/>
      <c r="F9" s="795"/>
      <c r="G9" s="795"/>
      <c r="H9" s="795"/>
      <c r="I9" s="795"/>
      <c r="J9" s="795"/>
      <c r="K9" s="795"/>
      <c r="L9" s="795"/>
      <c r="M9" s="795"/>
      <c r="N9" s="795"/>
      <c r="O9" s="795"/>
      <c r="P9" s="795"/>
      <c r="Q9" s="795"/>
      <c r="R9" s="795"/>
      <c r="S9" s="795"/>
      <c r="T9" s="795"/>
    </row>
    <row r="10" spans="2:26" x14ac:dyDescent="0.3">
      <c r="B10" s="796">
        <v>1.1000000000000001</v>
      </c>
      <c r="C10" s="797" t="s">
        <v>427</v>
      </c>
      <c r="D10" s="795"/>
      <c r="E10" s="795"/>
      <c r="F10" s="795"/>
      <c r="G10" s="795"/>
      <c r="H10" s="795"/>
      <c r="I10" s="795"/>
      <c r="J10" s="795"/>
      <c r="K10" s="795"/>
      <c r="L10" s="795"/>
      <c r="M10" s="795"/>
      <c r="N10" s="795"/>
      <c r="O10" s="795"/>
      <c r="P10" s="795"/>
      <c r="Q10" s="795"/>
      <c r="R10" s="795"/>
      <c r="S10" s="795"/>
      <c r="T10" s="795"/>
    </row>
    <row r="11" spans="2:26" x14ac:dyDescent="0.3">
      <c r="B11" s="795"/>
      <c r="C11" s="795" t="s">
        <v>1321</v>
      </c>
      <c r="D11" s="798"/>
      <c r="E11" s="798"/>
      <c r="F11" s="798"/>
      <c r="G11" s="798"/>
      <c r="H11" s="798"/>
      <c r="I11" s="798"/>
      <c r="J11" s="798"/>
      <c r="K11" s="798"/>
      <c r="L11" s="798"/>
      <c r="M11" s="798"/>
      <c r="N11" s="798"/>
      <c r="O11" s="798"/>
      <c r="P11" s="798"/>
      <c r="Q11" s="798"/>
      <c r="R11" s="798"/>
      <c r="S11" s="798"/>
      <c r="T11" s="799"/>
    </row>
    <row r="12" spans="2:26" x14ac:dyDescent="0.3">
      <c r="B12" s="795"/>
      <c r="C12" s="795" t="s">
        <v>1322</v>
      </c>
      <c r="D12" s="463"/>
      <c r="E12" s="463"/>
      <c r="F12" s="463"/>
      <c r="G12" s="463"/>
      <c r="H12" s="463"/>
      <c r="I12" s="463"/>
      <c r="J12" s="463"/>
      <c r="K12" s="463"/>
      <c r="L12" s="463"/>
      <c r="M12" s="463"/>
      <c r="N12" s="463"/>
      <c r="O12" s="463"/>
      <c r="P12" s="463"/>
      <c r="Q12" s="463"/>
      <c r="R12" s="463"/>
      <c r="S12" s="463"/>
      <c r="T12" s="799"/>
    </row>
    <row r="13" spans="2:26" x14ac:dyDescent="0.3">
      <c r="B13" s="795"/>
      <c r="C13" s="795" t="s">
        <v>419</v>
      </c>
      <c r="D13" s="798"/>
      <c r="E13" s="798"/>
      <c r="F13" s="798"/>
      <c r="G13" s="798"/>
      <c r="H13" s="798"/>
      <c r="I13" s="798"/>
      <c r="J13" s="798"/>
      <c r="K13" s="798"/>
      <c r="L13" s="798"/>
      <c r="M13" s="798"/>
      <c r="N13" s="798"/>
      <c r="O13" s="798"/>
      <c r="P13" s="798"/>
      <c r="Q13" s="798"/>
      <c r="R13" s="798"/>
      <c r="S13" s="798"/>
      <c r="T13" s="800"/>
      <c r="U13" s="801"/>
    </row>
    <row r="14" spans="2:26" x14ac:dyDescent="0.3">
      <c r="B14" s="795"/>
      <c r="C14" s="795" t="s">
        <v>1323</v>
      </c>
      <c r="D14" s="798"/>
      <c r="E14" s="798"/>
      <c r="F14" s="798"/>
      <c r="G14" s="798"/>
      <c r="H14" s="798"/>
      <c r="I14" s="798"/>
      <c r="J14" s="798"/>
      <c r="K14" s="798"/>
      <c r="L14" s="798"/>
      <c r="M14" s="798"/>
      <c r="N14" s="798"/>
      <c r="O14" s="798"/>
      <c r="P14" s="798"/>
      <c r="Q14" s="798"/>
      <c r="R14" s="798"/>
      <c r="S14" s="798"/>
      <c r="T14" s="799"/>
    </row>
    <row r="15" spans="2:26" x14ac:dyDescent="0.3">
      <c r="B15" s="795"/>
      <c r="C15" s="795" t="s">
        <v>1324</v>
      </c>
      <c r="D15" s="798"/>
      <c r="E15" s="798"/>
      <c r="F15" s="798"/>
      <c r="G15" s="798"/>
      <c r="H15" s="798"/>
      <c r="I15" s="798"/>
      <c r="J15" s="798"/>
      <c r="K15" s="798"/>
      <c r="L15" s="798"/>
      <c r="M15" s="798"/>
      <c r="N15" s="798"/>
      <c r="O15" s="798"/>
      <c r="P15" s="798"/>
      <c r="Q15" s="798"/>
      <c r="R15" s="798"/>
      <c r="S15" s="798"/>
      <c r="T15" s="799"/>
    </row>
    <row r="16" spans="2:26" x14ac:dyDescent="0.3">
      <c r="B16" s="795"/>
      <c r="C16" s="795"/>
      <c r="D16" s="798"/>
      <c r="E16" s="798"/>
      <c r="F16" s="798"/>
      <c r="G16" s="798"/>
      <c r="H16" s="798"/>
      <c r="I16" s="798"/>
      <c r="J16" s="798"/>
      <c r="K16" s="798"/>
      <c r="L16" s="798"/>
      <c r="M16" s="798"/>
      <c r="N16" s="798"/>
      <c r="O16" s="798"/>
      <c r="P16" s="798"/>
      <c r="Q16" s="798"/>
      <c r="R16" s="798"/>
      <c r="S16" s="798"/>
      <c r="T16" s="799"/>
    </row>
    <row r="17" spans="2:21" s="804" customFormat="1" x14ac:dyDescent="0.3">
      <c r="B17" s="797">
        <v>1.2</v>
      </c>
      <c r="C17" s="797" t="s">
        <v>426</v>
      </c>
      <c r="D17" s="802"/>
      <c r="E17" s="802"/>
      <c r="F17" s="802"/>
      <c r="G17" s="802"/>
      <c r="H17" s="802"/>
      <c r="I17" s="802"/>
      <c r="J17" s="802"/>
      <c r="K17" s="802"/>
      <c r="L17" s="802"/>
      <c r="M17" s="802"/>
      <c r="N17" s="802"/>
      <c r="O17" s="802"/>
      <c r="P17" s="802"/>
      <c r="Q17" s="802"/>
      <c r="R17" s="802"/>
      <c r="S17" s="802"/>
      <c r="T17" s="803"/>
    </row>
    <row r="18" spans="2:21" x14ac:dyDescent="0.3">
      <c r="B18" s="795"/>
      <c r="C18" s="795" t="s">
        <v>1321</v>
      </c>
      <c r="D18" s="799"/>
      <c r="E18" s="799"/>
      <c r="F18" s="799"/>
      <c r="G18" s="799"/>
      <c r="H18" s="799"/>
      <c r="I18" s="799"/>
      <c r="J18" s="799"/>
      <c r="K18" s="799"/>
      <c r="L18" s="799"/>
      <c r="M18" s="799"/>
      <c r="N18" s="799"/>
      <c r="O18" s="799"/>
      <c r="P18" s="799"/>
      <c r="Q18" s="799"/>
      <c r="R18" s="799"/>
      <c r="S18" s="799"/>
      <c r="T18" s="799"/>
    </row>
    <row r="19" spans="2:21" x14ac:dyDescent="0.3">
      <c r="B19" s="795"/>
      <c r="C19" s="795" t="s">
        <v>1322</v>
      </c>
      <c r="D19" s="805"/>
      <c r="E19" s="805"/>
      <c r="F19" s="805"/>
      <c r="G19" s="805"/>
      <c r="H19" s="805"/>
      <c r="I19" s="805"/>
      <c r="J19" s="805"/>
      <c r="K19" s="805"/>
      <c r="L19" s="805"/>
      <c r="M19" s="805"/>
      <c r="N19" s="805"/>
      <c r="O19" s="805"/>
      <c r="P19" s="805"/>
      <c r="Q19" s="805"/>
      <c r="R19" s="805"/>
      <c r="S19" s="805"/>
      <c r="T19" s="799"/>
    </row>
    <row r="20" spans="2:21" x14ac:dyDescent="0.3">
      <c r="B20" s="795"/>
      <c r="C20" s="795" t="s">
        <v>419</v>
      </c>
      <c r="D20" s="799"/>
      <c r="E20" s="799"/>
      <c r="F20" s="799"/>
      <c r="G20" s="799"/>
      <c r="H20" s="799"/>
      <c r="I20" s="799"/>
      <c r="J20" s="799"/>
      <c r="K20" s="799"/>
      <c r="L20" s="799"/>
      <c r="M20" s="799"/>
      <c r="N20" s="799"/>
      <c r="O20" s="799"/>
      <c r="P20" s="799"/>
      <c r="Q20" s="799"/>
      <c r="R20" s="799"/>
      <c r="S20" s="799"/>
      <c r="T20" s="800"/>
      <c r="U20" s="801"/>
    </row>
    <row r="21" spans="2:21" x14ac:dyDescent="0.3">
      <c r="B21" s="795"/>
      <c r="C21" s="795" t="s">
        <v>1323</v>
      </c>
      <c r="D21" s="799"/>
      <c r="E21" s="799"/>
      <c r="F21" s="799"/>
      <c r="G21" s="799"/>
      <c r="H21" s="799"/>
      <c r="I21" s="799"/>
      <c r="J21" s="799"/>
      <c r="K21" s="799"/>
      <c r="L21" s="799"/>
      <c r="M21" s="799"/>
      <c r="N21" s="799"/>
      <c r="O21" s="799"/>
      <c r="P21" s="799"/>
      <c r="Q21" s="799"/>
      <c r="R21" s="799"/>
      <c r="S21" s="799"/>
      <c r="T21" s="799"/>
    </row>
    <row r="22" spans="2:21" x14ac:dyDescent="0.3">
      <c r="B22" s="795"/>
      <c r="C22" s="795" t="s">
        <v>1324</v>
      </c>
      <c r="D22" s="799"/>
      <c r="E22" s="799"/>
      <c r="F22" s="799"/>
      <c r="G22" s="799"/>
      <c r="H22" s="799"/>
      <c r="I22" s="799"/>
      <c r="J22" s="799"/>
      <c r="K22" s="799"/>
      <c r="L22" s="799"/>
      <c r="M22" s="799"/>
      <c r="N22" s="799"/>
      <c r="O22" s="799"/>
      <c r="P22" s="799"/>
      <c r="Q22" s="799"/>
      <c r="R22" s="799"/>
      <c r="S22" s="799"/>
      <c r="T22" s="799"/>
    </row>
    <row r="23" spans="2:21" x14ac:dyDescent="0.3">
      <c r="B23" s="795"/>
      <c r="C23" s="795"/>
      <c r="D23" s="799"/>
      <c r="E23" s="799"/>
      <c r="F23" s="799"/>
      <c r="G23" s="799"/>
      <c r="H23" s="799"/>
      <c r="I23" s="799"/>
      <c r="J23" s="799"/>
      <c r="K23" s="799"/>
      <c r="L23" s="799"/>
      <c r="M23" s="799"/>
      <c r="N23" s="799"/>
      <c r="O23" s="799"/>
      <c r="P23" s="799"/>
      <c r="Q23" s="799"/>
      <c r="R23" s="799"/>
      <c r="S23" s="799"/>
      <c r="T23" s="799"/>
    </row>
    <row r="24" spans="2:21" x14ac:dyDescent="0.3">
      <c r="B24" s="797">
        <v>1.3</v>
      </c>
      <c r="C24" s="797" t="s">
        <v>1325</v>
      </c>
      <c r="D24" s="799"/>
      <c r="E24" s="799"/>
      <c r="F24" s="799"/>
      <c r="G24" s="799"/>
      <c r="H24" s="799"/>
      <c r="I24" s="799"/>
      <c r="J24" s="799"/>
      <c r="K24" s="799"/>
      <c r="L24" s="799"/>
      <c r="M24" s="799"/>
      <c r="N24" s="799"/>
      <c r="O24" s="799"/>
      <c r="P24" s="799"/>
      <c r="Q24" s="799"/>
      <c r="R24" s="799"/>
      <c r="S24" s="799"/>
      <c r="T24" s="799"/>
    </row>
    <row r="25" spans="2:21" x14ac:dyDescent="0.3">
      <c r="B25" s="795"/>
      <c r="C25" s="795" t="s">
        <v>1321</v>
      </c>
      <c r="D25" s="799"/>
      <c r="E25" s="799"/>
      <c r="F25" s="799"/>
      <c r="G25" s="799"/>
      <c r="H25" s="799"/>
      <c r="I25" s="799"/>
      <c r="J25" s="799"/>
      <c r="K25" s="799"/>
      <c r="L25" s="799"/>
      <c r="M25" s="799"/>
      <c r="N25" s="799"/>
      <c r="O25" s="799"/>
      <c r="P25" s="799"/>
      <c r="Q25" s="799"/>
      <c r="R25" s="799"/>
      <c r="S25" s="799"/>
      <c r="T25" s="799"/>
    </row>
    <row r="26" spans="2:21" x14ac:dyDescent="0.3">
      <c r="B26" s="795"/>
      <c r="C26" s="795" t="s">
        <v>1322</v>
      </c>
      <c r="D26" s="805"/>
      <c r="E26" s="805"/>
      <c r="F26" s="805"/>
      <c r="G26" s="805"/>
      <c r="H26" s="805"/>
      <c r="I26" s="805"/>
      <c r="J26" s="805"/>
      <c r="K26" s="805"/>
      <c r="L26" s="805"/>
      <c r="M26" s="805"/>
      <c r="N26" s="805"/>
      <c r="O26" s="805"/>
      <c r="P26" s="805"/>
      <c r="Q26" s="805"/>
      <c r="R26" s="805"/>
      <c r="S26" s="805"/>
      <c r="T26" s="800"/>
    </row>
    <row r="27" spans="2:21" x14ac:dyDescent="0.3">
      <c r="B27" s="795"/>
      <c r="C27" s="795" t="s">
        <v>419</v>
      </c>
      <c r="D27" s="799"/>
      <c r="E27" s="799"/>
      <c r="F27" s="799"/>
      <c r="G27" s="799"/>
      <c r="H27" s="799"/>
      <c r="I27" s="799"/>
      <c r="J27" s="799"/>
      <c r="K27" s="799"/>
      <c r="L27" s="799"/>
      <c r="M27" s="799"/>
      <c r="N27" s="799"/>
      <c r="O27" s="799"/>
      <c r="P27" s="799"/>
      <c r="Q27" s="799"/>
      <c r="R27" s="799"/>
      <c r="S27" s="799"/>
      <c r="T27" s="800"/>
      <c r="U27" s="801"/>
    </row>
    <row r="28" spans="2:21" x14ac:dyDescent="0.3">
      <c r="B28" s="795"/>
      <c r="C28" s="795" t="s">
        <v>1323</v>
      </c>
      <c r="D28" s="799"/>
      <c r="E28" s="799"/>
      <c r="F28" s="799"/>
      <c r="G28" s="799"/>
      <c r="H28" s="799"/>
      <c r="I28" s="799"/>
      <c r="J28" s="799"/>
      <c r="K28" s="799"/>
      <c r="L28" s="799"/>
      <c r="M28" s="799"/>
      <c r="N28" s="799"/>
      <c r="O28" s="799"/>
      <c r="P28" s="799"/>
      <c r="Q28" s="799"/>
      <c r="R28" s="799"/>
      <c r="S28" s="799"/>
      <c r="T28" s="799"/>
    </row>
    <row r="29" spans="2:21" ht="29.4" customHeight="1" x14ac:dyDescent="0.3">
      <c r="B29" s="795"/>
      <c r="C29" s="806" t="s">
        <v>1324</v>
      </c>
      <c r="D29" s="799"/>
      <c r="E29" s="799"/>
      <c r="F29" s="799"/>
      <c r="G29" s="799"/>
      <c r="H29" s="799"/>
      <c r="I29" s="799"/>
      <c r="J29" s="799"/>
      <c r="K29" s="799"/>
      <c r="L29" s="799"/>
      <c r="M29" s="799"/>
      <c r="N29" s="799"/>
      <c r="O29" s="799"/>
      <c r="P29" s="799"/>
      <c r="Q29" s="799"/>
      <c r="R29" s="799"/>
      <c r="S29" s="799"/>
      <c r="T29" s="799"/>
    </row>
    <row r="30" spans="2:21" x14ac:dyDescent="0.3">
      <c r="B30" s="795"/>
      <c r="C30" s="795"/>
      <c r="D30" s="799"/>
      <c r="E30" s="799"/>
      <c r="F30" s="799"/>
      <c r="G30" s="799"/>
      <c r="H30" s="799"/>
      <c r="I30" s="799"/>
      <c r="J30" s="799"/>
      <c r="K30" s="799"/>
      <c r="L30" s="799"/>
      <c r="M30" s="799"/>
      <c r="N30" s="799"/>
      <c r="O30" s="799"/>
      <c r="P30" s="799"/>
      <c r="Q30" s="799"/>
      <c r="R30" s="799"/>
      <c r="S30" s="799"/>
      <c r="T30" s="799"/>
    </row>
    <row r="31" spans="2:21" x14ac:dyDescent="0.3">
      <c r="B31" s="795"/>
      <c r="C31" s="795"/>
      <c r="D31" s="799"/>
      <c r="E31" s="799"/>
      <c r="F31" s="799"/>
      <c r="G31" s="799"/>
      <c r="H31" s="799"/>
      <c r="I31" s="799"/>
      <c r="J31" s="799"/>
      <c r="K31" s="799"/>
      <c r="L31" s="799"/>
      <c r="M31" s="799"/>
      <c r="N31" s="799"/>
      <c r="O31" s="799"/>
      <c r="P31" s="799"/>
      <c r="Q31" s="799"/>
      <c r="R31" s="799"/>
      <c r="S31" s="799"/>
      <c r="T31" s="799"/>
    </row>
    <row r="32" spans="2:21" x14ac:dyDescent="0.3">
      <c r="B32" s="796">
        <v>1.4</v>
      </c>
      <c r="C32" s="797" t="s">
        <v>1326</v>
      </c>
      <c r="D32" s="799"/>
      <c r="E32" s="799"/>
      <c r="F32" s="799"/>
      <c r="G32" s="799"/>
      <c r="H32" s="799"/>
      <c r="I32" s="799"/>
      <c r="J32" s="799"/>
      <c r="K32" s="799"/>
      <c r="L32" s="799"/>
      <c r="M32" s="799"/>
      <c r="N32" s="799"/>
      <c r="O32" s="799"/>
      <c r="P32" s="799"/>
      <c r="Q32" s="799"/>
      <c r="R32" s="799"/>
      <c r="S32" s="799"/>
      <c r="T32" s="799"/>
    </row>
    <row r="33" spans="2:21" x14ac:dyDescent="0.3">
      <c r="B33" s="795"/>
      <c r="C33" s="795" t="s">
        <v>1321</v>
      </c>
      <c r="D33" s="805"/>
      <c r="E33" s="805"/>
      <c r="F33" s="805"/>
      <c r="G33" s="805"/>
      <c r="H33" s="805"/>
      <c r="I33" s="805"/>
      <c r="J33" s="805"/>
      <c r="K33" s="805"/>
      <c r="L33" s="805"/>
      <c r="M33" s="805"/>
      <c r="N33" s="805"/>
      <c r="O33" s="805"/>
      <c r="P33" s="805"/>
      <c r="Q33" s="805"/>
      <c r="R33" s="805"/>
      <c r="S33" s="805"/>
      <c r="T33" s="799"/>
    </row>
    <row r="34" spans="2:21" x14ac:dyDescent="0.3">
      <c r="B34" s="795"/>
      <c r="C34" s="795" t="s">
        <v>1322</v>
      </c>
      <c r="D34" s="805"/>
      <c r="E34" s="805"/>
      <c r="F34" s="805"/>
      <c r="G34" s="805"/>
      <c r="H34" s="805"/>
      <c r="I34" s="805"/>
      <c r="J34" s="805"/>
      <c r="K34" s="805"/>
      <c r="L34" s="805"/>
      <c r="M34" s="805"/>
      <c r="N34" s="805"/>
      <c r="O34" s="805"/>
      <c r="P34" s="805"/>
      <c r="Q34" s="805"/>
      <c r="R34" s="805"/>
      <c r="S34" s="805"/>
      <c r="T34" s="799"/>
    </row>
    <row r="35" spans="2:21" x14ac:dyDescent="0.3">
      <c r="B35" s="795"/>
      <c r="C35" s="795" t="s">
        <v>419</v>
      </c>
      <c r="D35" s="805"/>
      <c r="E35" s="805"/>
      <c r="F35" s="805"/>
      <c r="G35" s="805"/>
      <c r="H35" s="805"/>
      <c r="I35" s="805"/>
      <c r="J35" s="805"/>
      <c r="K35" s="805"/>
      <c r="L35" s="805"/>
      <c r="M35" s="805"/>
      <c r="N35" s="805"/>
      <c r="O35" s="805"/>
      <c r="P35" s="805"/>
      <c r="Q35" s="805"/>
      <c r="R35" s="805"/>
      <c r="S35" s="805"/>
      <c r="T35" s="799"/>
    </row>
    <row r="36" spans="2:21" x14ac:dyDescent="0.3">
      <c r="B36" s="795"/>
      <c r="C36" s="795" t="s">
        <v>1323</v>
      </c>
      <c r="D36" s="805"/>
      <c r="E36" s="805"/>
      <c r="F36" s="805"/>
      <c r="G36" s="805"/>
      <c r="H36" s="805"/>
      <c r="I36" s="805"/>
      <c r="J36" s="805"/>
      <c r="K36" s="805"/>
      <c r="L36" s="805"/>
      <c r="M36" s="805"/>
      <c r="N36" s="805"/>
      <c r="O36" s="805"/>
      <c r="P36" s="805"/>
      <c r="Q36" s="805"/>
      <c r="R36" s="805"/>
      <c r="S36" s="805"/>
      <c r="T36" s="799"/>
    </row>
    <row r="37" spans="2:21" x14ac:dyDescent="0.3">
      <c r="B37" s="795"/>
      <c r="C37" s="795" t="s">
        <v>1324</v>
      </c>
      <c r="D37" s="799"/>
      <c r="E37" s="799"/>
      <c r="F37" s="799"/>
      <c r="G37" s="799"/>
      <c r="H37" s="799"/>
      <c r="I37" s="799"/>
      <c r="J37" s="799"/>
      <c r="K37" s="799"/>
      <c r="L37" s="799"/>
      <c r="M37" s="799"/>
      <c r="N37" s="799"/>
      <c r="O37" s="799"/>
      <c r="P37" s="799"/>
      <c r="Q37" s="799"/>
      <c r="R37" s="799"/>
      <c r="S37" s="799"/>
      <c r="T37" s="799"/>
    </row>
    <row r="38" spans="2:21" x14ac:dyDescent="0.3">
      <c r="B38" s="795"/>
      <c r="C38" s="795"/>
      <c r="D38" s="799"/>
      <c r="E38" s="799"/>
      <c r="F38" s="799"/>
      <c r="G38" s="799"/>
      <c r="H38" s="799"/>
      <c r="I38" s="799"/>
      <c r="J38" s="799"/>
      <c r="K38" s="799"/>
      <c r="L38" s="799"/>
      <c r="M38" s="799"/>
      <c r="N38" s="799"/>
      <c r="O38" s="799"/>
      <c r="P38" s="799"/>
      <c r="Q38" s="799"/>
      <c r="R38" s="799"/>
      <c r="S38" s="799"/>
      <c r="T38" s="799"/>
    </row>
    <row r="39" spans="2:21" x14ac:dyDescent="0.3">
      <c r="B39" s="795">
        <v>2</v>
      </c>
      <c r="C39" s="797" t="s">
        <v>1327</v>
      </c>
      <c r="D39" s="799"/>
      <c r="E39" s="799"/>
      <c r="F39" s="799"/>
      <c r="G39" s="799"/>
      <c r="H39" s="799"/>
      <c r="I39" s="799"/>
      <c r="J39" s="799"/>
      <c r="K39" s="799"/>
      <c r="L39" s="799"/>
      <c r="M39" s="799"/>
      <c r="N39" s="799"/>
      <c r="O39" s="799"/>
      <c r="P39" s="799"/>
      <c r="Q39" s="799"/>
      <c r="R39" s="799"/>
      <c r="S39" s="799"/>
      <c r="T39" s="807">
        <f>SUM(D39:S39)</f>
        <v>0</v>
      </c>
    </row>
    <row r="40" spans="2:21" x14ac:dyDescent="0.3">
      <c r="B40" s="795"/>
      <c r="C40" s="808" t="s">
        <v>1328</v>
      </c>
      <c r="D40" s="805"/>
      <c r="E40" s="805"/>
      <c r="F40" s="805"/>
      <c r="G40" s="805"/>
      <c r="H40" s="805"/>
      <c r="I40" s="805"/>
      <c r="J40" s="805"/>
      <c r="K40" s="805"/>
      <c r="L40" s="805"/>
      <c r="M40" s="805"/>
      <c r="N40" s="805"/>
      <c r="O40" s="805"/>
      <c r="P40" s="805"/>
      <c r="Q40" s="805"/>
      <c r="R40" s="805"/>
      <c r="S40" s="805"/>
      <c r="T40" s="799"/>
    </row>
    <row r="41" spans="2:21" x14ac:dyDescent="0.3">
      <c r="B41" s="795"/>
      <c r="C41" s="808" t="s">
        <v>1329</v>
      </c>
      <c r="D41" s="805"/>
      <c r="E41" s="805"/>
      <c r="F41" s="805"/>
      <c r="G41" s="805"/>
      <c r="H41" s="805"/>
      <c r="I41" s="805"/>
      <c r="J41" s="805"/>
      <c r="K41" s="805"/>
      <c r="L41" s="805"/>
      <c r="M41" s="805"/>
      <c r="N41" s="805"/>
      <c r="O41" s="805"/>
      <c r="P41" s="805"/>
      <c r="Q41" s="805"/>
      <c r="R41" s="805"/>
      <c r="S41" s="805"/>
      <c r="T41" s="799"/>
    </row>
    <row r="42" spans="2:21" x14ac:dyDescent="0.3">
      <c r="B42" s="795"/>
      <c r="C42" s="797" t="s">
        <v>1330</v>
      </c>
      <c r="D42" s="805"/>
      <c r="E42" s="805"/>
      <c r="F42" s="805"/>
      <c r="G42" s="805"/>
      <c r="H42" s="805"/>
      <c r="I42" s="805"/>
      <c r="J42" s="805"/>
      <c r="K42" s="805"/>
      <c r="L42" s="805"/>
      <c r="M42" s="805"/>
      <c r="N42" s="805"/>
      <c r="O42" s="805"/>
      <c r="P42" s="805"/>
      <c r="Q42" s="805"/>
      <c r="R42" s="805"/>
      <c r="S42" s="805"/>
      <c r="T42" s="799"/>
      <c r="U42" s="801"/>
    </row>
    <row r="51" spans="9:11" x14ac:dyDescent="0.3">
      <c r="I51" s="801"/>
      <c r="K51" s="801"/>
    </row>
    <row r="52" spans="9:11" x14ac:dyDescent="0.3">
      <c r="I52" s="801"/>
      <c r="K52" s="801"/>
    </row>
    <row r="53" spans="9:11" x14ac:dyDescent="0.3">
      <c r="I53" s="801"/>
      <c r="K53" s="801"/>
    </row>
    <row r="54" spans="9:11" x14ac:dyDescent="0.3">
      <c r="I54" s="801"/>
      <c r="K54" s="801"/>
    </row>
    <row r="55" spans="9:11" x14ac:dyDescent="0.3">
      <c r="K55" s="801"/>
    </row>
  </sheetData>
  <mergeCells count="5">
    <mergeCell ref="B6:B8"/>
    <mergeCell ref="D6:G6"/>
    <mergeCell ref="H6:K6"/>
    <mergeCell ref="L6:O6"/>
    <mergeCell ref="P6:S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AJ329"/>
  <sheetViews>
    <sheetView workbookViewId="0">
      <selection activeCell="A4" sqref="A4:T4"/>
    </sheetView>
  </sheetViews>
  <sheetFormatPr defaultColWidth="8.6328125" defaultRowHeight="12.5" x14ac:dyDescent="0.25"/>
  <cols>
    <col min="1" max="1" width="14.6328125" style="809" customWidth="1"/>
    <col min="2" max="2" width="32.6328125" style="830" bestFit="1" customWidth="1"/>
    <col min="3" max="3" width="23.08984375" style="809" customWidth="1"/>
    <col min="4" max="4" width="19.6328125" style="809" customWidth="1"/>
    <col min="5" max="5" width="19" style="809" customWidth="1"/>
    <col min="6" max="14" width="22.36328125" style="809" customWidth="1"/>
    <col min="15" max="15" width="23.453125" style="809" customWidth="1"/>
    <col min="16" max="33" width="22.36328125" style="809" customWidth="1"/>
    <col min="34" max="34" width="9.36328125" style="809" bestFit="1" customWidth="1"/>
    <col min="35" max="35" width="25.6328125" style="809" customWidth="1"/>
    <col min="36" max="36" width="22.36328125" style="809" customWidth="1"/>
    <col min="37" max="16384" width="8.6328125" style="809"/>
  </cols>
  <sheetData>
    <row r="2" spans="1:33" ht="14.15" customHeight="1" x14ac:dyDescent="0.25">
      <c r="A2" s="1517"/>
      <c r="B2" s="1448"/>
      <c r="C2" s="1448"/>
      <c r="D2" s="1448"/>
      <c r="E2" s="1448"/>
      <c r="F2" s="1448"/>
      <c r="G2" s="1448"/>
      <c r="H2" s="1448"/>
      <c r="I2" s="1448"/>
      <c r="J2" s="1448"/>
      <c r="K2" s="1448"/>
      <c r="L2" s="1448"/>
      <c r="M2" s="1448"/>
      <c r="N2" s="1448"/>
      <c r="O2" s="1448"/>
      <c r="P2" s="1448"/>
      <c r="Q2" s="1448"/>
      <c r="R2" s="1448"/>
      <c r="S2" s="1448"/>
      <c r="T2" s="1448"/>
    </row>
    <row r="3" spans="1:33" ht="14.15" customHeight="1" x14ac:dyDescent="0.25">
      <c r="A3" s="1517" t="str">
        <f>Index!B2</f>
        <v xml:space="preserve">      Maharashtra State Power Generation Company Ltd.</v>
      </c>
      <c r="B3" s="1448"/>
      <c r="C3" s="1448"/>
      <c r="D3" s="1448"/>
      <c r="E3" s="1448"/>
      <c r="F3" s="1448"/>
      <c r="G3" s="1448"/>
      <c r="H3" s="1448"/>
      <c r="I3" s="1448"/>
      <c r="J3" s="1448"/>
      <c r="K3" s="1448"/>
      <c r="L3" s="1448"/>
      <c r="M3" s="1448"/>
      <c r="N3" s="1448"/>
      <c r="O3" s="1448"/>
      <c r="P3" s="1448"/>
      <c r="Q3" s="1448"/>
      <c r="R3" s="1448"/>
      <c r="S3" s="1448"/>
      <c r="T3" s="1448"/>
    </row>
    <row r="4" spans="1:33" ht="14.15" customHeight="1" x14ac:dyDescent="0.25">
      <c r="A4" s="1537" t="s">
        <v>1331</v>
      </c>
      <c r="B4" s="1449"/>
      <c r="C4" s="1449"/>
      <c r="D4" s="1449"/>
      <c r="E4" s="1449"/>
      <c r="F4" s="1449"/>
      <c r="G4" s="1449"/>
      <c r="H4" s="1449"/>
      <c r="I4" s="1449"/>
      <c r="J4" s="1449"/>
      <c r="K4" s="1449"/>
      <c r="L4" s="1449"/>
      <c r="M4" s="1449"/>
      <c r="N4" s="1449"/>
      <c r="O4" s="1449"/>
      <c r="P4" s="1449"/>
      <c r="Q4" s="1449"/>
      <c r="R4" s="1449"/>
      <c r="S4" s="1449"/>
      <c r="T4" s="1449"/>
    </row>
    <row r="5" spans="1:33" ht="13" x14ac:dyDescent="0.3">
      <c r="B5" s="810" t="s">
        <v>525</v>
      </c>
      <c r="F5" s="811" t="s">
        <v>10</v>
      </c>
    </row>
    <row r="6" spans="1:33" ht="26.15" customHeight="1" x14ac:dyDescent="0.35">
      <c r="A6" s="812"/>
      <c r="B6" s="1538" t="s">
        <v>418</v>
      </c>
      <c r="C6" s="1540" t="s">
        <v>775</v>
      </c>
      <c r="D6" s="1540" t="s">
        <v>527</v>
      </c>
      <c r="E6" s="1540" t="s">
        <v>598</v>
      </c>
      <c r="F6" s="1542" t="s">
        <v>599</v>
      </c>
      <c r="G6" s="1543"/>
      <c r="H6" s="1543"/>
      <c r="I6" s="1543"/>
      <c r="J6" s="1543"/>
      <c r="K6" s="1543"/>
      <c r="L6" s="1543"/>
      <c r="M6" s="1543"/>
      <c r="N6" s="1543"/>
      <c r="O6" s="1543"/>
      <c r="P6" s="1543"/>
      <c r="Q6" s="1543"/>
      <c r="R6" s="1543"/>
      <c r="S6" s="1543"/>
      <c r="T6" s="1543"/>
      <c r="U6" s="1543"/>
      <c r="V6" s="1543"/>
      <c r="W6" s="1543"/>
      <c r="X6" s="1543"/>
      <c r="Y6" s="1543"/>
      <c r="Z6" s="1543"/>
      <c r="AA6" s="1543"/>
      <c r="AB6" s="1543"/>
      <c r="AC6" s="1543"/>
      <c r="AD6" s="1544"/>
      <c r="AE6" s="813" t="s">
        <v>549</v>
      </c>
      <c r="AF6" s="813" t="s">
        <v>542</v>
      </c>
      <c r="AG6" s="813" t="s">
        <v>550</v>
      </c>
    </row>
    <row r="7" spans="1:33" ht="12.9" customHeight="1" x14ac:dyDescent="0.25">
      <c r="A7" s="812"/>
      <c r="B7" s="1539"/>
      <c r="C7" s="1541"/>
      <c r="D7" s="1541"/>
      <c r="E7" s="1541"/>
      <c r="F7" s="814" t="s">
        <v>528</v>
      </c>
      <c r="G7" s="814" t="s">
        <v>529</v>
      </c>
      <c r="H7" s="814" t="s">
        <v>530</v>
      </c>
      <c r="I7" s="814" t="s">
        <v>531</v>
      </c>
      <c r="J7" s="814" t="s">
        <v>532</v>
      </c>
      <c r="K7" s="814" t="s">
        <v>533</v>
      </c>
      <c r="L7" s="814" t="s">
        <v>534</v>
      </c>
      <c r="M7" s="814" t="s">
        <v>535</v>
      </c>
      <c r="N7" s="814" t="s">
        <v>536</v>
      </c>
      <c r="O7" s="814" t="s">
        <v>537</v>
      </c>
      <c r="P7" s="814" t="s">
        <v>538</v>
      </c>
      <c r="Q7" s="814" t="s">
        <v>539</v>
      </c>
      <c r="R7" s="814" t="s">
        <v>540</v>
      </c>
      <c r="S7" s="814" t="s">
        <v>541</v>
      </c>
      <c r="T7" s="814" t="s">
        <v>326</v>
      </c>
      <c r="U7" s="814" t="s">
        <v>517</v>
      </c>
      <c r="V7" s="814" t="s">
        <v>518</v>
      </c>
      <c r="W7" s="814" t="s">
        <v>519</v>
      </c>
      <c r="X7" s="814" t="s">
        <v>520</v>
      </c>
      <c r="Y7" s="814" t="s">
        <v>521</v>
      </c>
      <c r="Z7" s="814" t="s">
        <v>934</v>
      </c>
      <c r="AA7" s="814" t="s">
        <v>935</v>
      </c>
      <c r="AB7" s="814" t="s">
        <v>939</v>
      </c>
      <c r="AC7" s="814" t="s">
        <v>936</v>
      </c>
      <c r="AD7" s="814" t="s">
        <v>938</v>
      </c>
      <c r="AE7" s="813"/>
      <c r="AF7" s="813"/>
      <c r="AG7" s="813"/>
    </row>
    <row r="8" spans="1:33" x14ac:dyDescent="0.25">
      <c r="A8" s="815" t="s">
        <v>543</v>
      </c>
      <c r="B8" s="816">
        <v>2005</v>
      </c>
      <c r="C8" s="817"/>
      <c r="D8" s="283"/>
      <c r="E8" s="283"/>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83"/>
      <c r="AF8" s="283"/>
      <c r="AG8" s="283"/>
    </row>
    <row r="9" spans="1:33" x14ac:dyDescent="0.25">
      <c r="A9" s="815" t="s">
        <v>544</v>
      </c>
      <c r="B9" s="816" t="s">
        <v>528</v>
      </c>
      <c r="C9" s="815"/>
      <c r="D9" s="283"/>
      <c r="E9" s="283"/>
      <c r="F9" s="285"/>
      <c r="G9" s="294"/>
      <c r="H9" s="294"/>
      <c r="I9" s="294"/>
      <c r="J9" s="294"/>
      <c r="K9" s="294"/>
      <c r="L9" s="294"/>
      <c r="M9" s="294"/>
      <c r="N9" s="294"/>
      <c r="O9" s="294"/>
      <c r="P9" s="294"/>
      <c r="Q9" s="294"/>
      <c r="R9" s="294"/>
      <c r="S9" s="294"/>
      <c r="T9" s="294"/>
      <c r="U9" s="294"/>
      <c r="V9" s="294"/>
      <c r="W9" s="294"/>
      <c r="X9" s="294"/>
      <c r="Y9" s="294"/>
      <c r="Z9" s="294"/>
      <c r="AA9" s="294"/>
      <c r="AB9" s="294"/>
      <c r="AC9" s="294"/>
      <c r="AD9" s="294"/>
      <c r="AE9" s="283"/>
      <c r="AF9" s="283"/>
      <c r="AG9" s="283"/>
    </row>
    <row r="10" spans="1:33" x14ac:dyDescent="0.25">
      <c r="A10" s="815" t="s">
        <v>544</v>
      </c>
      <c r="B10" s="816" t="s">
        <v>529</v>
      </c>
      <c r="C10" s="815"/>
      <c r="D10" s="283"/>
      <c r="E10" s="283"/>
      <c r="F10" s="295"/>
      <c r="G10" s="285"/>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83"/>
      <c r="AF10" s="283"/>
      <c r="AG10" s="283"/>
    </row>
    <row r="11" spans="1:33" x14ac:dyDescent="0.25">
      <c r="A11" s="815" t="s">
        <v>544</v>
      </c>
      <c r="B11" s="816" t="s">
        <v>530</v>
      </c>
      <c r="C11" s="815"/>
      <c r="D11" s="283"/>
      <c r="E11" s="283"/>
      <c r="F11" s="295"/>
      <c r="G11" s="295"/>
      <c r="H11" s="285"/>
      <c r="I11" s="294"/>
      <c r="J11" s="294"/>
      <c r="K11" s="294"/>
      <c r="L11" s="294"/>
      <c r="M11" s="294"/>
      <c r="N11" s="294"/>
      <c r="O11" s="294"/>
      <c r="P11" s="294"/>
      <c r="Q11" s="294"/>
      <c r="R11" s="294"/>
      <c r="S11" s="294"/>
      <c r="T11" s="294"/>
      <c r="U11" s="294"/>
      <c r="V11" s="294"/>
      <c r="W11" s="294"/>
      <c r="X11" s="294"/>
      <c r="Y11" s="294"/>
      <c r="Z11" s="294"/>
      <c r="AA11" s="294"/>
      <c r="AB11" s="294"/>
      <c r="AC11" s="294"/>
      <c r="AD11" s="294"/>
      <c r="AE11" s="283"/>
      <c r="AF11" s="283"/>
      <c r="AG11" s="283"/>
    </row>
    <row r="12" spans="1:33" x14ac:dyDescent="0.25">
      <c r="A12" s="815" t="s">
        <v>544</v>
      </c>
      <c r="B12" s="816" t="s">
        <v>531</v>
      </c>
      <c r="C12" s="815"/>
      <c r="D12" s="283"/>
      <c r="E12" s="283"/>
      <c r="F12" s="295"/>
      <c r="G12" s="295"/>
      <c r="H12" s="295"/>
      <c r="I12" s="285"/>
      <c r="J12" s="294"/>
      <c r="K12" s="294"/>
      <c r="L12" s="294"/>
      <c r="M12" s="294"/>
      <c r="N12" s="294"/>
      <c r="O12" s="294"/>
      <c r="P12" s="294"/>
      <c r="Q12" s="294"/>
      <c r="R12" s="294"/>
      <c r="S12" s="294"/>
      <c r="T12" s="294"/>
      <c r="U12" s="294"/>
      <c r="V12" s="294"/>
      <c r="W12" s="294"/>
      <c r="X12" s="294"/>
      <c r="Y12" s="294"/>
      <c r="Z12" s="294"/>
      <c r="AA12" s="294"/>
      <c r="AB12" s="294"/>
      <c r="AC12" s="294"/>
      <c r="AD12" s="294"/>
      <c r="AE12" s="283"/>
      <c r="AF12" s="283"/>
      <c r="AG12" s="283"/>
    </row>
    <row r="13" spans="1:33" x14ac:dyDescent="0.25">
      <c r="A13" s="815" t="s">
        <v>544</v>
      </c>
      <c r="B13" s="816" t="s">
        <v>532</v>
      </c>
      <c r="C13" s="815"/>
      <c r="D13" s="283"/>
      <c r="E13" s="283"/>
      <c r="F13" s="295"/>
      <c r="G13" s="295"/>
      <c r="H13" s="295"/>
      <c r="I13" s="295"/>
      <c r="J13" s="285"/>
      <c r="K13" s="294"/>
      <c r="L13" s="294"/>
      <c r="M13" s="294"/>
      <c r="N13" s="294"/>
      <c r="O13" s="294"/>
      <c r="P13" s="294"/>
      <c r="Q13" s="294"/>
      <c r="R13" s="294"/>
      <c r="S13" s="294"/>
      <c r="T13" s="294"/>
      <c r="U13" s="294"/>
      <c r="V13" s="294"/>
      <c r="W13" s="294"/>
      <c r="X13" s="294"/>
      <c r="Y13" s="294"/>
      <c r="Z13" s="294"/>
      <c r="AA13" s="294"/>
      <c r="AB13" s="294"/>
      <c r="AC13" s="294"/>
      <c r="AD13" s="294"/>
      <c r="AE13" s="283"/>
      <c r="AF13" s="283"/>
      <c r="AG13" s="283"/>
    </row>
    <row r="14" spans="1:33" x14ac:dyDescent="0.25">
      <c r="A14" s="815" t="s">
        <v>544</v>
      </c>
      <c r="B14" s="816" t="s">
        <v>533</v>
      </c>
      <c r="C14" s="815"/>
      <c r="D14" s="283"/>
      <c r="E14" s="283"/>
      <c r="F14" s="295"/>
      <c r="G14" s="295"/>
      <c r="H14" s="295"/>
      <c r="I14" s="295"/>
      <c r="J14" s="295"/>
      <c r="K14" s="285"/>
      <c r="L14" s="294"/>
      <c r="M14" s="294"/>
      <c r="N14" s="294"/>
      <c r="O14" s="294"/>
      <c r="P14" s="294"/>
      <c r="Q14" s="294"/>
      <c r="R14" s="294"/>
      <c r="S14" s="294"/>
      <c r="T14" s="294"/>
      <c r="U14" s="294"/>
      <c r="V14" s="294"/>
      <c r="W14" s="294"/>
      <c r="X14" s="294"/>
      <c r="Y14" s="294"/>
      <c r="Z14" s="294"/>
      <c r="AA14" s="294"/>
      <c r="AB14" s="294"/>
      <c r="AC14" s="294"/>
      <c r="AD14" s="294"/>
      <c r="AE14" s="283"/>
      <c r="AF14" s="283"/>
      <c r="AG14" s="283"/>
    </row>
    <row r="15" spans="1:33" x14ac:dyDescent="0.25">
      <c r="A15" s="815" t="s">
        <v>544</v>
      </c>
      <c r="B15" s="816" t="s">
        <v>534</v>
      </c>
      <c r="C15" s="815"/>
      <c r="D15" s="283"/>
      <c r="E15" s="283"/>
      <c r="F15" s="295"/>
      <c r="G15" s="295"/>
      <c r="H15" s="295"/>
      <c r="I15" s="295"/>
      <c r="J15" s="295"/>
      <c r="K15" s="295"/>
      <c r="L15" s="285"/>
      <c r="M15" s="294"/>
      <c r="N15" s="294"/>
      <c r="O15" s="294"/>
      <c r="P15" s="294"/>
      <c r="Q15" s="294"/>
      <c r="R15" s="294"/>
      <c r="S15" s="294"/>
      <c r="T15" s="294"/>
      <c r="U15" s="294"/>
      <c r="V15" s="294"/>
      <c r="W15" s="294"/>
      <c r="X15" s="294"/>
      <c r="Y15" s="294"/>
      <c r="Z15" s="294"/>
      <c r="AA15" s="294"/>
      <c r="AB15" s="294"/>
      <c r="AC15" s="294"/>
      <c r="AD15" s="294"/>
      <c r="AE15" s="283"/>
      <c r="AF15" s="283"/>
      <c r="AG15" s="283"/>
    </row>
    <row r="16" spans="1:33" x14ac:dyDescent="0.25">
      <c r="A16" s="815" t="s">
        <v>544</v>
      </c>
      <c r="B16" s="816" t="s">
        <v>535</v>
      </c>
      <c r="C16" s="815"/>
      <c r="D16" s="283"/>
      <c r="E16" s="283"/>
      <c r="F16" s="295"/>
      <c r="G16" s="295"/>
      <c r="H16" s="295"/>
      <c r="I16" s="295"/>
      <c r="J16" s="295"/>
      <c r="K16" s="295"/>
      <c r="L16" s="295"/>
      <c r="M16" s="285"/>
      <c r="N16" s="294"/>
      <c r="O16" s="294"/>
      <c r="P16" s="294"/>
      <c r="Q16" s="294"/>
      <c r="R16" s="294"/>
      <c r="S16" s="294"/>
      <c r="T16" s="294"/>
      <c r="U16" s="294"/>
      <c r="V16" s="294"/>
      <c r="W16" s="294"/>
      <c r="X16" s="294"/>
      <c r="Y16" s="294"/>
      <c r="Z16" s="294"/>
      <c r="AA16" s="294"/>
      <c r="AB16" s="294"/>
      <c r="AC16" s="294"/>
      <c r="AD16" s="294"/>
      <c r="AE16" s="283"/>
      <c r="AF16" s="283"/>
      <c r="AG16" s="283"/>
    </row>
    <row r="17" spans="1:33" x14ac:dyDescent="0.25">
      <c r="A17" s="815" t="s">
        <v>544</v>
      </c>
      <c r="B17" s="816" t="s">
        <v>536</v>
      </c>
      <c r="C17" s="815"/>
      <c r="D17" s="283"/>
      <c r="E17" s="283"/>
      <c r="F17" s="295"/>
      <c r="G17" s="295"/>
      <c r="H17" s="295"/>
      <c r="I17" s="295"/>
      <c r="J17" s="295"/>
      <c r="K17" s="295"/>
      <c r="L17" s="295"/>
      <c r="M17" s="295"/>
      <c r="N17" s="285"/>
      <c r="O17" s="294"/>
      <c r="P17" s="294"/>
      <c r="Q17" s="294"/>
      <c r="R17" s="294"/>
      <c r="S17" s="294"/>
      <c r="T17" s="294"/>
      <c r="U17" s="294"/>
      <c r="V17" s="294"/>
      <c r="W17" s="294"/>
      <c r="X17" s="294"/>
      <c r="Y17" s="294"/>
      <c r="Z17" s="294"/>
      <c r="AA17" s="294"/>
      <c r="AB17" s="294"/>
      <c r="AC17" s="294"/>
      <c r="AD17" s="294"/>
      <c r="AE17" s="283"/>
      <c r="AF17" s="283"/>
      <c r="AG17" s="283"/>
    </row>
    <row r="18" spans="1:33" x14ac:dyDescent="0.25">
      <c r="A18" s="815" t="s">
        <v>544</v>
      </c>
      <c r="B18" s="816" t="s">
        <v>537</v>
      </c>
      <c r="C18" s="283"/>
      <c r="D18" s="283"/>
      <c r="E18" s="283"/>
      <c r="F18" s="295"/>
      <c r="G18" s="295"/>
      <c r="H18" s="295"/>
      <c r="I18" s="295"/>
      <c r="J18" s="295"/>
      <c r="K18" s="295"/>
      <c r="L18" s="295"/>
      <c r="M18" s="295"/>
      <c r="N18" s="295"/>
      <c r="O18" s="285"/>
      <c r="P18" s="294"/>
      <c r="Q18" s="294"/>
      <c r="R18" s="294"/>
      <c r="S18" s="294"/>
      <c r="T18" s="294"/>
      <c r="U18" s="294"/>
      <c r="V18" s="294"/>
      <c r="W18" s="294"/>
      <c r="X18" s="294"/>
      <c r="Y18" s="294"/>
      <c r="Z18" s="294"/>
      <c r="AA18" s="294"/>
      <c r="AB18" s="294"/>
      <c r="AC18" s="294"/>
      <c r="AD18" s="294"/>
      <c r="AE18" s="283"/>
      <c r="AF18" s="283"/>
      <c r="AG18" s="283"/>
    </row>
    <row r="19" spans="1:33" x14ac:dyDescent="0.25">
      <c r="A19" s="815" t="s">
        <v>544</v>
      </c>
      <c r="B19" s="816" t="s">
        <v>538</v>
      </c>
      <c r="C19" s="283"/>
      <c r="D19" s="283"/>
      <c r="E19" s="283"/>
      <c r="F19" s="295"/>
      <c r="G19" s="295"/>
      <c r="H19" s="295"/>
      <c r="I19" s="295"/>
      <c r="J19" s="295"/>
      <c r="K19" s="295"/>
      <c r="L19" s="295"/>
      <c r="M19" s="295"/>
      <c r="N19" s="295"/>
      <c r="O19" s="295"/>
      <c r="P19" s="285"/>
      <c r="Q19" s="294"/>
      <c r="R19" s="294"/>
      <c r="S19" s="294"/>
      <c r="T19" s="294"/>
      <c r="U19" s="294"/>
      <c r="V19" s="294"/>
      <c r="W19" s="294"/>
      <c r="X19" s="294"/>
      <c r="Y19" s="294"/>
      <c r="Z19" s="294"/>
      <c r="AA19" s="294"/>
      <c r="AB19" s="294"/>
      <c r="AC19" s="294"/>
      <c r="AD19" s="294"/>
      <c r="AE19" s="283"/>
      <c r="AF19" s="283"/>
      <c r="AG19" s="283"/>
    </row>
    <row r="20" spans="1:33" x14ac:dyDescent="0.25">
      <c r="A20" s="815" t="s">
        <v>544</v>
      </c>
      <c r="B20" s="816" t="s">
        <v>539</v>
      </c>
      <c r="C20" s="283"/>
      <c r="D20" s="283"/>
      <c r="E20" s="283"/>
      <c r="F20" s="295"/>
      <c r="G20" s="295"/>
      <c r="H20" s="295"/>
      <c r="I20" s="295"/>
      <c r="J20" s="295"/>
      <c r="K20" s="295"/>
      <c r="L20" s="295"/>
      <c r="M20" s="295"/>
      <c r="N20" s="295"/>
      <c r="O20" s="295"/>
      <c r="P20" s="295"/>
      <c r="Q20" s="285"/>
      <c r="R20" s="294"/>
      <c r="S20" s="294"/>
      <c r="T20" s="294"/>
      <c r="U20" s="294"/>
      <c r="V20" s="294"/>
      <c r="W20" s="294"/>
      <c r="X20" s="294"/>
      <c r="Y20" s="294"/>
      <c r="Z20" s="294"/>
      <c r="AA20" s="294"/>
      <c r="AB20" s="294"/>
      <c r="AC20" s="294"/>
      <c r="AD20" s="294"/>
      <c r="AE20" s="283"/>
      <c r="AF20" s="283"/>
      <c r="AG20" s="283"/>
    </row>
    <row r="21" spans="1:33" x14ac:dyDescent="0.25">
      <c r="A21" s="815" t="s">
        <v>544</v>
      </c>
      <c r="B21" s="816" t="s">
        <v>540</v>
      </c>
      <c r="C21" s="283"/>
      <c r="D21" s="283"/>
      <c r="E21" s="283"/>
      <c r="F21" s="295"/>
      <c r="G21" s="295"/>
      <c r="H21" s="295"/>
      <c r="I21" s="295"/>
      <c r="J21" s="295"/>
      <c r="K21" s="295"/>
      <c r="L21" s="295"/>
      <c r="M21" s="295"/>
      <c r="N21" s="295"/>
      <c r="O21" s="295"/>
      <c r="P21" s="295"/>
      <c r="Q21" s="295"/>
      <c r="R21" s="285"/>
      <c r="S21" s="294"/>
      <c r="T21" s="294"/>
      <c r="U21" s="294"/>
      <c r="V21" s="294"/>
      <c r="W21" s="294"/>
      <c r="X21" s="294"/>
      <c r="Y21" s="294"/>
      <c r="Z21" s="294"/>
      <c r="AA21" s="294"/>
      <c r="AB21" s="294"/>
      <c r="AC21" s="294"/>
      <c r="AD21" s="294"/>
      <c r="AE21" s="283"/>
      <c r="AF21" s="283"/>
      <c r="AG21" s="283"/>
    </row>
    <row r="22" spans="1:33" x14ac:dyDescent="0.25">
      <c r="A22" s="815" t="s">
        <v>544</v>
      </c>
      <c r="B22" s="816" t="s">
        <v>541</v>
      </c>
      <c r="C22" s="283"/>
      <c r="D22" s="283"/>
      <c r="E22" s="283"/>
      <c r="F22" s="295"/>
      <c r="G22" s="295"/>
      <c r="H22" s="295"/>
      <c r="I22" s="295"/>
      <c r="J22" s="295"/>
      <c r="K22" s="295"/>
      <c r="L22" s="295"/>
      <c r="M22" s="295"/>
      <c r="N22" s="295"/>
      <c r="O22" s="295"/>
      <c r="P22" s="295"/>
      <c r="Q22" s="295"/>
      <c r="R22" s="295"/>
      <c r="S22" s="285"/>
      <c r="T22" s="294"/>
      <c r="U22" s="294"/>
      <c r="V22" s="294"/>
      <c r="W22" s="294"/>
      <c r="X22" s="294"/>
      <c r="Y22" s="294"/>
      <c r="Z22" s="294"/>
      <c r="AA22" s="294"/>
      <c r="AB22" s="294"/>
      <c r="AC22" s="294"/>
      <c r="AD22" s="294"/>
      <c r="AE22" s="283"/>
      <c r="AF22" s="283"/>
      <c r="AG22" s="283"/>
    </row>
    <row r="23" spans="1:33" x14ac:dyDescent="0.25">
      <c r="A23" s="815" t="s">
        <v>544</v>
      </c>
      <c r="B23" s="816" t="s">
        <v>545</v>
      </c>
      <c r="C23" s="283"/>
      <c r="D23" s="283"/>
      <c r="E23" s="283"/>
      <c r="F23" s="295"/>
      <c r="G23" s="295"/>
      <c r="H23" s="295"/>
      <c r="I23" s="295"/>
      <c r="J23" s="295"/>
      <c r="K23" s="295"/>
      <c r="L23" s="295"/>
      <c r="M23" s="295"/>
      <c r="N23" s="295"/>
      <c r="O23" s="295"/>
      <c r="P23" s="295"/>
      <c r="Q23" s="295"/>
      <c r="R23" s="295"/>
      <c r="S23" s="295"/>
      <c r="T23" s="285"/>
      <c r="U23" s="294"/>
      <c r="V23" s="294"/>
      <c r="W23" s="294"/>
      <c r="X23" s="294"/>
      <c r="Y23" s="294"/>
      <c r="Z23" s="294"/>
      <c r="AA23" s="294"/>
      <c r="AB23" s="294"/>
      <c r="AC23" s="294"/>
      <c r="AD23" s="294"/>
      <c r="AE23" s="283"/>
      <c r="AF23" s="283"/>
      <c r="AG23" s="283"/>
    </row>
    <row r="24" spans="1:33" x14ac:dyDescent="0.25">
      <c r="A24" s="815" t="s">
        <v>544</v>
      </c>
      <c r="B24" s="816" t="s">
        <v>546</v>
      </c>
      <c r="C24" s="283"/>
      <c r="D24" s="283"/>
      <c r="E24" s="283"/>
      <c r="F24" s="295"/>
      <c r="G24" s="295"/>
      <c r="H24" s="295"/>
      <c r="I24" s="295"/>
      <c r="J24" s="295"/>
      <c r="K24" s="295"/>
      <c r="L24" s="295"/>
      <c r="M24" s="295"/>
      <c r="N24" s="295"/>
      <c r="O24" s="295"/>
      <c r="P24" s="295"/>
      <c r="Q24" s="295"/>
      <c r="R24" s="295"/>
      <c r="S24" s="295"/>
      <c r="T24" s="295"/>
      <c r="U24" s="285"/>
      <c r="V24" s="294"/>
      <c r="W24" s="294"/>
      <c r="X24" s="294"/>
      <c r="Y24" s="294"/>
      <c r="Z24" s="294"/>
      <c r="AA24" s="294"/>
      <c r="AB24" s="294"/>
      <c r="AC24" s="294"/>
      <c r="AD24" s="294"/>
      <c r="AE24" s="283"/>
      <c r="AF24" s="283"/>
      <c r="AG24" s="283"/>
    </row>
    <row r="25" spans="1:33" x14ac:dyDescent="0.25">
      <c r="A25" s="815" t="s">
        <v>544</v>
      </c>
      <c r="B25" s="816" t="s">
        <v>547</v>
      </c>
      <c r="C25" s="283"/>
      <c r="D25" s="283"/>
      <c r="E25" s="283"/>
      <c r="F25" s="295"/>
      <c r="G25" s="295"/>
      <c r="H25" s="295"/>
      <c r="I25" s="295"/>
      <c r="J25" s="295"/>
      <c r="K25" s="295"/>
      <c r="L25" s="295"/>
      <c r="M25" s="295"/>
      <c r="N25" s="295"/>
      <c r="O25" s="295"/>
      <c r="P25" s="295"/>
      <c r="Q25" s="295"/>
      <c r="R25" s="295"/>
      <c r="S25" s="295"/>
      <c r="T25" s="295"/>
      <c r="U25" s="295"/>
      <c r="V25" s="285"/>
      <c r="W25" s="294"/>
      <c r="X25" s="294"/>
      <c r="Y25" s="294"/>
      <c r="Z25" s="294"/>
      <c r="AA25" s="294"/>
      <c r="AB25" s="294"/>
      <c r="AC25" s="294"/>
      <c r="AD25" s="294"/>
      <c r="AE25" s="283"/>
      <c r="AF25" s="283"/>
      <c r="AG25" s="283"/>
    </row>
    <row r="26" spans="1:33" x14ac:dyDescent="0.25">
      <c r="A26" s="815" t="s">
        <v>544</v>
      </c>
      <c r="B26" s="816" t="s">
        <v>557</v>
      </c>
      <c r="C26" s="283"/>
      <c r="D26" s="283"/>
      <c r="E26" s="283"/>
      <c r="F26" s="295"/>
      <c r="G26" s="295"/>
      <c r="H26" s="295"/>
      <c r="I26" s="295"/>
      <c r="J26" s="295"/>
      <c r="K26" s="295"/>
      <c r="L26" s="295"/>
      <c r="M26" s="295"/>
      <c r="N26" s="295"/>
      <c r="O26" s="295"/>
      <c r="P26" s="295"/>
      <c r="Q26" s="295"/>
      <c r="R26" s="295"/>
      <c r="S26" s="295"/>
      <c r="T26" s="295"/>
      <c r="U26" s="295"/>
      <c r="V26" s="295"/>
      <c r="W26" s="285"/>
      <c r="X26" s="294"/>
      <c r="Y26" s="294"/>
      <c r="Z26" s="294"/>
      <c r="AA26" s="294"/>
      <c r="AB26" s="294"/>
      <c r="AC26" s="294"/>
      <c r="AD26" s="294"/>
      <c r="AE26" s="283"/>
      <c r="AF26" s="283"/>
      <c r="AG26" s="283"/>
    </row>
    <row r="27" spans="1:33" x14ac:dyDescent="0.25">
      <c r="A27" s="815" t="s">
        <v>544</v>
      </c>
      <c r="B27" s="816" t="s">
        <v>558</v>
      </c>
      <c r="C27" s="283"/>
      <c r="D27" s="283"/>
      <c r="E27" s="283"/>
      <c r="F27" s="295"/>
      <c r="G27" s="295"/>
      <c r="H27" s="295"/>
      <c r="I27" s="295"/>
      <c r="J27" s="295"/>
      <c r="K27" s="295"/>
      <c r="L27" s="295"/>
      <c r="M27" s="295"/>
      <c r="N27" s="295"/>
      <c r="O27" s="295"/>
      <c r="P27" s="295"/>
      <c r="Q27" s="295"/>
      <c r="R27" s="295"/>
      <c r="S27" s="295"/>
      <c r="T27" s="295"/>
      <c r="U27" s="295"/>
      <c r="V27" s="295"/>
      <c r="W27" s="295"/>
      <c r="X27" s="285"/>
      <c r="Y27" s="294"/>
      <c r="Z27" s="294"/>
      <c r="AA27" s="294"/>
      <c r="AB27" s="294"/>
      <c r="AC27" s="294"/>
      <c r="AD27" s="294"/>
      <c r="AE27" s="283"/>
      <c r="AF27" s="283"/>
      <c r="AG27" s="283"/>
    </row>
    <row r="28" spans="1:33" x14ac:dyDescent="0.25">
      <c r="A28" s="815" t="s">
        <v>544</v>
      </c>
      <c r="B28" s="816" t="s">
        <v>559</v>
      </c>
      <c r="C28" s="283"/>
      <c r="D28" s="283"/>
      <c r="E28" s="283"/>
      <c r="F28" s="295"/>
      <c r="G28" s="295"/>
      <c r="H28" s="295"/>
      <c r="I28" s="295"/>
      <c r="J28" s="295"/>
      <c r="K28" s="295"/>
      <c r="L28" s="295"/>
      <c r="M28" s="295"/>
      <c r="N28" s="295"/>
      <c r="O28" s="295"/>
      <c r="P28" s="295"/>
      <c r="Q28" s="295"/>
      <c r="R28" s="295"/>
      <c r="S28" s="295"/>
      <c r="T28" s="295"/>
      <c r="U28" s="295"/>
      <c r="V28" s="295"/>
      <c r="W28" s="295"/>
      <c r="X28" s="295"/>
      <c r="Y28" s="285"/>
      <c r="Z28" s="294"/>
      <c r="AA28" s="294"/>
      <c r="AB28" s="294"/>
      <c r="AC28" s="294"/>
      <c r="AD28" s="294"/>
      <c r="AE28" s="283"/>
      <c r="AF28" s="283"/>
      <c r="AG28" s="283"/>
    </row>
    <row r="29" spans="1:33" ht="29.4" customHeight="1" x14ac:dyDescent="0.25">
      <c r="A29" s="815" t="s">
        <v>544</v>
      </c>
      <c r="B29" s="816" t="s">
        <v>1332</v>
      </c>
      <c r="C29" s="818"/>
      <c r="D29" s="283"/>
      <c r="E29" s="283"/>
      <c r="F29" s="295"/>
      <c r="G29" s="295"/>
      <c r="H29" s="295"/>
      <c r="I29" s="295"/>
      <c r="J29" s="295"/>
      <c r="K29" s="295"/>
      <c r="L29" s="295"/>
      <c r="M29" s="295"/>
      <c r="N29" s="295"/>
      <c r="O29" s="295"/>
      <c r="P29" s="295"/>
      <c r="Q29" s="295"/>
      <c r="R29" s="295"/>
      <c r="S29" s="295"/>
      <c r="T29" s="295"/>
      <c r="U29" s="295"/>
      <c r="V29" s="295"/>
      <c r="W29" s="295"/>
      <c r="X29" s="295"/>
      <c r="Y29" s="295"/>
      <c r="Z29" s="285"/>
      <c r="AA29" s="294"/>
      <c r="AB29" s="294"/>
      <c r="AC29" s="294"/>
      <c r="AD29" s="294"/>
      <c r="AE29" s="283"/>
      <c r="AF29" s="283"/>
      <c r="AG29" s="283"/>
    </row>
    <row r="30" spans="1:33" x14ac:dyDescent="0.25">
      <c r="A30" s="815" t="s">
        <v>544</v>
      </c>
      <c r="B30" s="816" t="s">
        <v>1333</v>
      </c>
      <c r="C30" s="283"/>
      <c r="D30" s="283"/>
      <c r="E30" s="283"/>
      <c r="F30" s="295"/>
      <c r="G30" s="295"/>
      <c r="H30" s="295"/>
      <c r="I30" s="295"/>
      <c r="J30" s="295"/>
      <c r="K30" s="295"/>
      <c r="L30" s="295"/>
      <c r="M30" s="295"/>
      <c r="N30" s="295"/>
      <c r="O30" s="295"/>
      <c r="P30" s="295"/>
      <c r="Q30" s="295"/>
      <c r="R30" s="295"/>
      <c r="S30" s="295"/>
      <c r="T30" s="295"/>
      <c r="U30" s="295"/>
      <c r="V30" s="295"/>
      <c r="W30" s="295"/>
      <c r="X30" s="295"/>
      <c r="Y30" s="295"/>
      <c r="Z30" s="295"/>
      <c r="AA30" s="285"/>
      <c r="AB30" s="294"/>
      <c r="AC30" s="294"/>
      <c r="AD30" s="294"/>
      <c r="AE30" s="283"/>
      <c r="AF30" s="283"/>
      <c r="AG30" s="283"/>
    </row>
    <row r="31" spans="1:33" x14ac:dyDescent="0.25">
      <c r="A31" s="815" t="s">
        <v>544</v>
      </c>
      <c r="B31" s="816" t="s">
        <v>1334</v>
      </c>
      <c r="C31" s="283"/>
      <c r="D31" s="283"/>
      <c r="E31" s="283"/>
      <c r="F31" s="295"/>
      <c r="G31" s="295"/>
      <c r="H31" s="295"/>
      <c r="I31" s="295"/>
      <c r="J31" s="295"/>
      <c r="K31" s="295"/>
      <c r="L31" s="295"/>
      <c r="M31" s="295"/>
      <c r="N31" s="295"/>
      <c r="O31" s="295"/>
      <c r="P31" s="295"/>
      <c r="Q31" s="295"/>
      <c r="R31" s="295"/>
      <c r="S31" s="295"/>
      <c r="T31" s="295"/>
      <c r="U31" s="295"/>
      <c r="V31" s="295"/>
      <c r="W31" s="295"/>
      <c r="X31" s="295"/>
      <c r="Y31" s="295"/>
      <c r="Z31" s="295"/>
      <c r="AA31" s="295"/>
      <c r="AB31" s="285"/>
      <c r="AC31" s="294"/>
      <c r="AD31" s="294"/>
      <c r="AE31" s="283"/>
      <c r="AF31" s="283"/>
      <c r="AG31" s="283"/>
    </row>
    <row r="32" spans="1:33" x14ac:dyDescent="0.25">
      <c r="A32" s="815" t="s">
        <v>544</v>
      </c>
      <c r="B32" s="816" t="s">
        <v>1335</v>
      </c>
      <c r="C32" s="283"/>
      <c r="D32" s="283"/>
      <c r="E32" s="283"/>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85"/>
      <c r="AD32" s="294"/>
      <c r="AE32" s="283"/>
      <c r="AF32" s="283"/>
      <c r="AG32" s="283"/>
    </row>
    <row r="33" spans="1:36" x14ac:dyDescent="0.25">
      <c r="A33" s="815" t="s">
        <v>544</v>
      </c>
      <c r="B33" s="816" t="s">
        <v>1336</v>
      </c>
      <c r="C33" s="283"/>
      <c r="D33" s="283"/>
      <c r="E33" s="283"/>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85"/>
      <c r="AE33" s="283"/>
      <c r="AF33" s="283"/>
      <c r="AG33" s="283"/>
    </row>
    <row r="34" spans="1:36" ht="13" x14ac:dyDescent="0.3">
      <c r="A34" s="819"/>
      <c r="B34" s="820" t="s">
        <v>271</v>
      </c>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row>
    <row r="36" spans="1:36" s="822" customFormat="1" ht="13" x14ac:dyDescent="0.3">
      <c r="A36" s="809"/>
      <c r="B36" s="810" t="s">
        <v>548</v>
      </c>
      <c r="C36" s="809"/>
      <c r="D36" s="809"/>
      <c r="E36" s="809"/>
      <c r="F36" s="811" t="s">
        <v>10</v>
      </c>
      <c r="G36" s="809"/>
      <c r="H36" s="821"/>
      <c r="I36" s="809"/>
      <c r="J36" s="821"/>
      <c r="K36" s="821"/>
      <c r="L36" s="809"/>
      <c r="M36" s="809"/>
      <c r="N36" s="809"/>
      <c r="O36" s="809"/>
      <c r="P36" s="809"/>
      <c r="Q36" s="809"/>
      <c r="R36" s="809"/>
      <c r="S36" s="809"/>
      <c r="T36" s="809"/>
      <c r="U36" s="809"/>
      <c r="V36" s="809"/>
      <c r="W36" s="809"/>
      <c r="X36" s="809"/>
      <c r="Y36" s="809"/>
      <c r="Z36" s="809"/>
      <c r="AA36" s="809"/>
      <c r="AB36" s="809"/>
      <c r="AC36" s="809"/>
      <c r="AD36" s="809"/>
      <c r="AE36" s="809"/>
      <c r="AF36" s="809"/>
      <c r="AG36" s="809"/>
      <c r="AI36" s="823"/>
      <c r="AJ36" s="823"/>
    </row>
    <row r="37" spans="1:36" ht="26.15" customHeight="1" x14ac:dyDescent="0.35">
      <c r="A37" s="824"/>
      <c r="B37" s="825" t="s">
        <v>418</v>
      </c>
      <c r="C37" s="1540" t="s">
        <v>526</v>
      </c>
      <c r="D37" s="1540" t="s">
        <v>527</v>
      </c>
      <c r="E37" s="1540" t="s">
        <v>598</v>
      </c>
      <c r="F37" s="1542" t="s">
        <v>599</v>
      </c>
      <c r="G37" s="1543"/>
      <c r="H37" s="1543"/>
      <c r="I37" s="1543"/>
      <c r="J37" s="1543"/>
      <c r="K37" s="1543"/>
      <c r="L37" s="1543"/>
      <c r="M37" s="1543"/>
      <c r="N37" s="1543"/>
      <c r="O37" s="1543"/>
      <c r="P37" s="1543"/>
      <c r="Q37" s="1543"/>
      <c r="R37" s="1543"/>
      <c r="S37" s="1543"/>
      <c r="T37" s="1543"/>
      <c r="U37" s="1543"/>
      <c r="V37" s="1543"/>
      <c r="W37" s="1543"/>
      <c r="X37" s="1543"/>
      <c r="Y37" s="1543"/>
      <c r="Z37" s="1543"/>
      <c r="AA37" s="1543"/>
      <c r="AB37" s="1543"/>
      <c r="AC37" s="1543"/>
      <c r="AD37" s="1544"/>
      <c r="AE37" s="813" t="s">
        <v>549</v>
      </c>
      <c r="AF37" s="813" t="s">
        <v>542</v>
      </c>
      <c r="AG37" s="813" t="s">
        <v>550</v>
      </c>
    </row>
    <row r="38" spans="1:36" ht="12.9" customHeight="1" x14ac:dyDescent="0.25">
      <c r="A38" s="824"/>
      <c r="B38" s="825"/>
      <c r="C38" s="1541"/>
      <c r="D38" s="1541"/>
      <c r="E38" s="1541"/>
      <c r="F38" s="814" t="s">
        <v>528</v>
      </c>
      <c r="G38" s="814" t="s">
        <v>529</v>
      </c>
      <c r="H38" s="814" t="s">
        <v>530</v>
      </c>
      <c r="I38" s="814" t="s">
        <v>531</v>
      </c>
      <c r="J38" s="814" t="s">
        <v>532</v>
      </c>
      <c r="K38" s="814" t="s">
        <v>533</v>
      </c>
      <c r="L38" s="814" t="s">
        <v>534</v>
      </c>
      <c r="M38" s="814" t="s">
        <v>535</v>
      </c>
      <c r="N38" s="814" t="s">
        <v>536</v>
      </c>
      <c r="O38" s="814" t="s">
        <v>537</v>
      </c>
      <c r="P38" s="814" t="s">
        <v>538</v>
      </c>
      <c r="Q38" s="814" t="s">
        <v>539</v>
      </c>
      <c r="R38" s="814" t="s">
        <v>540</v>
      </c>
      <c r="S38" s="814" t="s">
        <v>541</v>
      </c>
      <c r="T38" s="814" t="s">
        <v>326</v>
      </c>
      <c r="U38" s="814" t="s">
        <v>517</v>
      </c>
      <c r="V38" s="814" t="s">
        <v>518</v>
      </c>
      <c r="W38" s="814" t="s">
        <v>519</v>
      </c>
      <c r="X38" s="814" t="s">
        <v>520</v>
      </c>
      <c r="Y38" s="814" t="s">
        <v>521</v>
      </c>
      <c r="Z38" s="814" t="s">
        <v>934</v>
      </c>
      <c r="AA38" s="814" t="s">
        <v>935</v>
      </c>
      <c r="AB38" s="814" t="s">
        <v>939</v>
      </c>
      <c r="AC38" s="814" t="s">
        <v>936</v>
      </c>
      <c r="AD38" s="814" t="s">
        <v>938</v>
      </c>
      <c r="AE38" s="813"/>
      <c r="AF38" s="813"/>
      <c r="AG38" s="813"/>
    </row>
    <row r="39" spans="1:36" x14ac:dyDescent="0.25">
      <c r="A39" s="815" t="s">
        <v>543</v>
      </c>
      <c r="B39" s="816">
        <v>2005</v>
      </c>
      <c r="C39" s="815"/>
      <c r="D39" s="815"/>
      <c r="E39" s="826"/>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83"/>
      <c r="AF39" s="283"/>
      <c r="AG39" s="827"/>
      <c r="AI39" s="821"/>
    </row>
    <row r="40" spans="1:36" x14ac:dyDescent="0.25">
      <c r="A40" s="815" t="s">
        <v>544</v>
      </c>
      <c r="B40" s="816" t="s">
        <v>528</v>
      </c>
      <c r="C40" s="815"/>
      <c r="D40" s="815"/>
      <c r="E40" s="826"/>
      <c r="F40" s="285"/>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83"/>
      <c r="AF40" s="283"/>
      <c r="AG40" s="827"/>
    </row>
    <row r="41" spans="1:36" x14ac:dyDescent="0.25">
      <c r="A41" s="815" t="s">
        <v>544</v>
      </c>
      <c r="B41" s="816" t="s">
        <v>529</v>
      </c>
      <c r="C41" s="815"/>
      <c r="D41" s="815"/>
      <c r="E41" s="826"/>
      <c r="F41" s="295"/>
      <c r="G41" s="285"/>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83"/>
      <c r="AF41" s="283"/>
      <c r="AG41" s="827"/>
    </row>
    <row r="42" spans="1:36" x14ac:dyDescent="0.25">
      <c r="A42" s="815" t="s">
        <v>544</v>
      </c>
      <c r="B42" s="816" t="s">
        <v>530</v>
      </c>
      <c r="C42" s="815"/>
      <c r="D42" s="815"/>
      <c r="E42" s="826"/>
      <c r="F42" s="295"/>
      <c r="G42" s="295"/>
      <c r="H42" s="285"/>
      <c r="I42" s="294"/>
      <c r="J42" s="294"/>
      <c r="K42" s="294"/>
      <c r="L42" s="294"/>
      <c r="M42" s="294"/>
      <c r="N42" s="294"/>
      <c r="O42" s="294"/>
      <c r="P42" s="294"/>
      <c r="Q42" s="294"/>
      <c r="R42" s="294"/>
      <c r="S42" s="294"/>
      <c r="T42" s="294"/>
      <c r="U42" s="294"/>
      <c r="V42" s="294"/>
      <c r="W42" s="294"/>
      <c r="X42" s="294"/>
      <c r="Y42" s="294"/>
      <c r="Z42" s="294"/>
      <c r="AA42" s="294"/>
      <c r="AB42" s="294"/>
      <c r="AC42" s="294"/>
      <c r="AD42" s="294"/>
      <c r="AE42" s="283"/>
      <c r="AF42" s="283"/>
      <c r="AG42" s="827"/>
    </row>
    <row r="43" spans="1:36" x14ac:dyDescent="0.25">
      <c r="A43" s="815" t="s">
        <v>544</v>
      </c>
      <c r="B43" s="816" t="s">
        <v>531</v>
      </c>
      <c r="C43" s="815"/>
      <c r="D43" s="815"/>
      <c r="E43" s="826"/>
      <c r="F43" s="295"/>
      <c r="G43" s="295"/>
      <c r="H43" s="295"/>
      <c r="I43" s="285"/>
      <c r="J43" s="294"/>
      <c r="K43" s="294"/>
      <c r="L43" s="294"/>
      <c r="M43" s="294"/>
      <c r="N43" s="294"/>
      <c r="O43" s="294"/>
      <c r="P43" s="294"/>
      <c r="Q43" s="294"/>
      <c r="R43" s="294"/>
      <c r="S43" s="294"/>
      <c r="T43" s="294"/>
      <c r="U43" s="294"/>
      <c r="V43" s="294"/>
      <c r="W43" s="294"/>
      <c r="X43" s="294"/>
      <c r="Y43" s="294"/>
      <c r="Z43" s="294"/>
      <c r="AA43" s="294"/>
      <c r="AB43" s="294"/>
      <c r="AC43" s="294"/>
      <c r="AD43" s="294"/>
      <c r="AE43" s="283"/>
      <c r="AF43" s="283"/>
      <c r="AG43" s="827"/>
    </row>
    <row r="44" spans="1:36" x14ac:dyDescent="0.25">
      <c r="A44" s="815" t="s">
        <v>544</v>
      </c>
      <c r="B44" s="816" t="s">
        <v>532</v>
      </c>
      <c r="C44" s="815"/>
      <c r="D44" s="815"/>
      <c r="E44" s="826"/>
      <c r="F44" s="295"/>
      <c r="G44" s="295"/>
      <c r="H44" s="295"/>
      <c r="I44" s="295"/>
      <c r="J44" s="285"/>
      <c r="K44" s="294"/>
      <c r="L44" s="294"/>
      <c r="M44" s="294"/>
      <c r="N44" s="294"/>
      <c r="O44" s="294"/>
      <c r="P44" s="294"/>
      <c r="Q44" s="294"/>
      <c r="R44" s="294"/>
      <c r="S44" s="294"/>
      <c r="T44" s="294"/>
      <c r="U44" s="294"/>
      <c r="V44" s="294"/>
      <c r="W44" s="294"/>
      <c r="X44" s="294"/>
      <c r="Y44" s="294"/>
      <c r="Z44" s="294"/>
      <c r="AA44" s="294"/>
      <c r="AB44" s="294"/>
      <c r="AC44" s="294"/>
      <c r="AD44" s="294"/>
      <c r="AE44" s="283"/>
      <c r="AF44" s="283"/>
      <c r="AG44" s="827"/>
    </row>
    <row r="45" spans="1:36" x14ac:dyDescent="0.25">
      <c r="A45" s="815" t="s">
        <v>544</v>
      </c>
      <c r="B45" s="816" t="s">
        <v>533</v>
      </c>
      <c r="C45" s="815"/>
      <c r="D45" s="815"/>
      <c r="E45" s="826"/>
      <c r="F45" s="295"/>
      <c r="G45" s="295"/>
      <c r="H45" s="295"/>
      <c r="I45" s="295"/>
      <c r="J45" s="295"/>
      <c r="K45" s="285"/>
      <c r="L45" s="294"/>
      <c r="M45" s="294"/>
      <c r="N45" s="294"/>
      <c r="O45" s="294"/>
      <c r="P45" s="294"/>
      <c r="Q45" s="294"/>
      <c r="R45" s="294"/>
      <c r="S45" s="294"/>
      <c r="T45" s="294"/>
      <c r="U45" s="294"/>
      <c r="V45" s="294"/>
      <c r="W45" s="294"/>
      <c r="X45" s="294"/>
      <c r="Y45" s="294"/>
      <c r="Z45" s="294"/>
      <c r="AA45" s="294"/>
      <c r="AB45" s="294"/>
      <c r="AC45" s="294"/>
      <c r="AD45" s="294"/>
      <c r="AE45" s="283"/>
      <c r="AF45" s="283"/>
      <c r="AG45" s="827"/>
    </row>
    <row r="46" spans="1:36" x14ac:dyDescent="0.25">
      <c r="A46" s="815" t="s">
        <v>544</v>
      </c>
      <c r="B46" s="816" t="s">
        <v>534</v>
      </c>
      <c r="C46" s="815"/>
      <c r="D46" s="815"/>
      <c r="E46" s="826"/>
      <c r="F46" s="295"/>
      <c r="G46" s="295"/>
      <c r="H46" s="295"/>
      <c r="I46" s="295"/>
      <c r="J46" s="295"/>
      <c r="K46" s="295"/>
      <c r="L46" s="285"/>
      <c r="M46" s="294"/>
      <c r="N46" s="294"/>
      <c r="O46" s="294"/>
      <c r="P46" s="294"/>
      <c r="Q46" s="294"/>
      <c r="R46" s="294"/>
      <c r="S46" s="294"/>
      <c r="T46" s="294"/>
      <c r="U46" s="294"/>
      <c r="V46" s="294"/>
      <c r="W46" s="294"/>
      <c r="X46" s="294"/>
      <c r="Y46" s="294"/>
      <c r="Z46" s="294"/>
      <c r="AA46" s="294"/>
      <c r="AB46" s="294"/>
      <c r="AC46" s="294"/>
      <c r="AD46" s="294"/>
      <c r="AE46" s="283"/>
      <c r="AF46" s="283"/>
      <c r="AG46" s="827"/>
    </row>
    <row r="47" spans="1:36" x14ac:dyDescent="0.25">
      <c r="A47" s="815" t="s">
        <v>544</v>
      </c>
      <c r="B47" s="816" t="s">
        <v>535</v>
      </c>
      <c r="C47" s="815"/>
      <c r="D47" s="815"/>
      <c r="E47" s="826"/>
      <c r="F47" s="295"/>
      <c r="G47" s="295"/>
      <c r="H47" s="295"/>
      <c r="I47" s="295"/>
      <c r="J47" s="295"/>
      <c r="K47" s="295"/>
      <c r="L47" s="295"/>
      <c r="M47" s="285"/>
      <c r="N47" s="294"/>
      <c r="O47" s="294"/>
      <c r="P47" s="294"/>
      <c r="Q47" s="294"/>
      <c r="R47" s="294"/>
      <c r="S47" s="294"/>
      <c r="T47" s="294"/>
      <c r="U47" s="294"/>
      <c r="V47" s="294"/>
      <c r="W47" s="294"/>
      <c r="X47" s="294"/>
      <c r="Y47" s="294"/>
      <c r="Z47" s="294"/>
      <c r="AA47" s="294"/>
      <c r="AB47" s="294"/>
      <c r="AC47" s="294"/>
      <c r="AD47" s="294"/>
      <c r="AE47" s="283"/>
      <c r="AF47" s="283"/>
      <c r="AG47" s="827"/>
    </row>
    <row r="48" spans="1:36" x14ac:dyDescent="0.25">
      <c r="A48" s="815" t="s">
        <v>544</v>
      </c>
      <c r="B48" s="816" t="s">
        <v>536</v>
      </c>
      <c r="C48" s="815"/>
      <c r="D48" s="815"/>
      <c r="E48" s="826"/>
      <c r="F48" s="295"/>
      <c r="G48" s="295"/>
      <c r="H48" s="295"/>
      <c r="I48" s="295"/>
      <c r="J48" s="295"/>
      <c r="K48" s="295"/>
      <c r="L48" s="295"/>
      <c r="M48" s="295"/>
      <c r="N48" s="285"/>
      <c r="O48" s="294"/>
      <c r="P48" s="294"/>
      <c r="Q48" s="294"/>
      <c r="R48" s="294"/>
      <c r="S48" s="294"/>
      <c r="T48" s="294"/>
      <c r="U48" s="294"/>
      <c r="V48" s="294"/>
      <c r="W48" s="294"/>
      <c r="X48" s="294"/>
      <c r="Y48" s="294"/>
      <c r="Z48" s="294"/>
      <c r="AA48" s="294"/>
      <c r="AB48" s="294"/>
      <c r="AC48" s="294"/>
      <c r="AD48" s="294"/>
      <c r="AE48" s="283"/>
      <c r="AF48" s="283"/>
      <c r="AG48" s="827"/>
    </row>
    <row r="49" spans="1:33" x14ac:dyDescent="0.25">
      <c r="A49" s="815" t="s">
        <v>544</v>
      </c>
      <c r="B49" s="816" t="s">
        <v>537</v>
      </c>
      <c r="C49" s="283"/>
      <c r="D49" s="815"/>
      <c r="E49" s="826"/>
      <c r="F49" s="295"/>
      <c r="G49" s="295"/>
      <c r="H49" s="295"/>
      <c r="I49" s="295"/>
      <c r="J49" s="295"/>
      <c r="K49" s="295"/>
      <c r="L49" s="295"/>
      <c r="M49" s="295"/>
      <c r="N49" s="295"/>
      <c r="O49" s="285"/>
      <c r="P49" s="294"/>
      <c r="Q49" s="294"/>
      <c r="R49" s="294"/>
      <c r="S49" s="294"/>
      <c r="T49" s="294"/>
      <c r="U49" s="294"/>
      <c r="V49" s="294"/>
      <c r="W49" s="294"/>
      <c r="X49" s="294"/>
      <c r="Y49" s="294"/>
      <c r="Z49" s="294"/>
      <c r="AA49" s="294"/>
      <c r="AB49" s="294"/>
      <c r="AC49" s="294"/>
      <c r="AD49" s="294"/>
      <c r="AE49" s="283"/>
      <c r="AF49" s="283"/>
      <c r="AG49" s="827"/>
    </row>
    <row r="50" spans="1:33" x14ac:dyDescent="0.25">
      <c r="A50" s="815" t="s">
        <v>544</v>
      </c>
      <c r="B50" s="816" t="s">
        <v>538</v>
      </c>
      <c r="C50" s="283"/>
      <c r="D50" s="815"/>
      <c r="E50" s="826"/>
      <c r="F50" s="295"/>
      <c r="G50" s="295"/>
      <c r="H50" s="295"/>
      <c r="I50" s="295"/>
      <c r="J50" s="295"/>
      <c r="K50" s="295"/>
      <c r="L50" s="295"/>
      <c r="M50" s="295"/>
      <c r="N50" s="295"/>
      <c r="O50" s="295"/>
      <c r="P50" s="285"/>
      <c r="Q50" s="294"/>
      <c r="R50" s="294"/>
      <c r="S50" s="294"/>
      <c r="T50" s="294"/>
      <c r="U50" s="294"/>
      <c r="V50" s="294"/>
      <c r="W50" s="294"/>
      <c r="X50" s="294"/>
      <c r="Y50" s="294"/>
      <c r="Z50" s="294"/>
      <c r="AA50" s="294"/>
      <c r="AB50" s="294"/>
      <c r="AC50" s="294"/>
      <c r="AD50" s="294"/>
      <c r="AE50" s="283"/>
      <c r="AF50" s="283"/>
      <c r="AG50" s="827"/>
    </row>
    <row r="51" spans="1:33" x14ac:dyDescent="0.25">
      <c r="A51" s="815" t="s">
        <v>544</v>
      </c>
      <c r="B51" s="816" t="s">
        <v>539</v>
      </c>
      <c r="C51" s="828"/>
      <c r="D51" s="283"/>
      <c r="E51" s="826"/>
      <c r="F51" s="295"/>
      <c r="G51" s="295"/>
      <c r="H51" s="295"/>
      <c r="I51" s="295"/>
      <c r="J51" s="295"/>
      <c r="K51" s="295"/>
      <c r="L51" s="295"/>
      <c r="M51" s="295"/>
      <c r="N51" s="295"/>
      <c r="O51" s="295"/>
      <c r="P51" s="295"/>
      <c r="Q51" s="285"/>
      <c r="R51" s="294"/>
      <c r="S51" s="294"/>
      <c r="T51" s="294"/>
      <c r="U51" s="294"/>
      <c r="V51" s="294"/>
      <c r="W51" s="294"/>
      <c r="X51" s="294"/>
      <c r="Y51" s="294"/>
      <c r="Z51" s="294"/>
      <c r="AA51" s="294"/>
      <c r="AB51" s="294"/>
      <c r="AC51" s="294"/>
      <c r="AD51" s="294"/>
      <c r="AE51" s="283"/>
      <c r="AF51" s="283"/>
      <c r="AG51" s="827"/>
    </row>
    <row r="52" spans="1:33" x14ac:dyDescent="0.25">
      <c r="A52" s="815" t="s">
        <v>544</v>
      </c>
      <c r="B52" s="816" t="s">
        <v>540</v>
      </c>
      <c r="C52" s="283"/>
      <c r="D52" s="283"/>
      <c r="E52" s="826"/>
      <c r="F52" s="295"/>
      <c r="G52" s="295"/>
      <c r="H52" s="295"/>
      <c r="I52" s="295"/>
      <c r="J52" s="295"/>
      <c r="K52" s="295"/>
      <c r="L52" s="295"/>
      <c r="M52" s="295"/>
      <c r="N52" s="295"/>
      <c r="O52" s="295"/>
      <c r="P52" s="295"/>
      <c r="Q52" s="295"/>
      <c r="R52" s="285"/>
      <c r="S52" s="294"/>
      <c r="T52" s="294"/>
      <c r="U52" s="294"/>
      <c r="V52" s="294"/>
      <c r="W52" s="294"/>
      <c r="X52" s="294"/>
      <c r="Y52" s="294"/>
      <c r="Z52" s="294"/>
      <c r="AA52" s="294"/>
      <c r="AB52" s="294"/>
      <c r="AC52" s="294"/>
      <c r="AD52" s="294"/>
      <c r="AE52" s="283"/>
      <c r="AF52" s="283"/>
      <c r="AG52" s="827"/>
    </row>
    <row r="53" spans="1:33" x14ac:dyDescent="0.25">
      <c r="A53" s="815" t="s">
        <v>544</v>
      </c>
      <c r="B53" s="816" t="s">
        <v>541</v>
      </c>
      <c r="C53" s="283"/>
      <c r="D53" s="283"/>
      <c r="E53" s="826"/>
      <c r="F53" s="295"/>
      <c r="G53" s="295"/>
      <c r="H53" s="295"/>
      <c r="I53" s="295"/>
      <c r="J53" s="295"/>
      <c r="K53" s="295"/>
      <c r="L53" s="295"/>
      <c r="M53" s="295"/>
      <c r="N53" s="295"/>
      <c r="O53" s="295"/>
      <c r="P53" s="295"/>
      <c r="Q53" s="295"/>
      <c r="R53" s="295"/>
      <c r="S53" s="285"/>
      <c r="T53" s="294"/>
      <c r="U53" s="294"/>
      <c r="V53" s="294"/>
      <c r="W53" s="294"/>
      <c r="X53" s="294"/>
      <c r="Y53" s="294"/>
      <c r="Z53" s="294"/>
      <c r="AA53" s="294"/>
      <c r="AB53" s="294"/>
      <c r="AC53" s="294"/>
      <c r="AD53" s="294"/>
      <c r="AE53" s="283"/>
      <c r="AF53" s="283"/>
      <c r="AG53" s="827"/>
    </row>
    <row r="54" spans="1:33" x14ac:dyDescent="0.25">
      <c r="A54" s="815" t="s">
        <v>544</v>
      </c>
      <c r="B54" s="816" t="s">
        <v>545</v>
      </c>
      <c r="C54" s="283"/>
      <c r="D54" s="283"/>
      <c r="E54" s="829"/>
      <c r="F54" s="295"/>
      <c r="G54" s="295"/>
      <c r="H54" s="295"/>
      <c r="I54" s="295"/>
      <c r="J54" s="295"/>
      <c r="K54" s="295"/>
      <c r="L54" s="295"/>
      <c r="M54" s="295"/>
      <c r="N54" s="295"/>
      <c r="O54" s="295"/>
      <c r="P54" s="295"/>
      <c r="Q54" s="295"/>
      <c r="R54" s="295"/>
      <c r="S54" s="295"/>
      <c r="T54" s="285"/>
      <c r="U54" s="294"/>
      <c r="V54" s="294"/>
      <c r="W54" s="294"/>
      <c r="X54" s="294"/>
      <c r="Y54" s="294"/>
      <c r="Z54" s="294"/>
      <c r="AA54" s="294"/>
      <c r="AB54" s="294"/>
      <c r="AC54" s="294"/>
      <c r="AD54" s="294"/>
      <c r="AE54" s="283"/>
      <c r="AF54" s="283"/>
      <c r="AG54" s="827"/>
    </row>
    <row r="55" spans="1:33" x14ac:dyDescent="0.25">
      <c r="A55" s="815" t="s">
        <v>544</v>
      </c>
      <c r="B55" s="816" t="s">
        <v>546</v>
      </c>
      <c r="C55" s="283"/>
      <c r="D55" s="283"/>
      <c r="E55" s="829"/>
      <c r="F55" s="295"/>
      <c r="G55" s="295"/>
      <c r="H55" s="295"/>
      <c r="I55" s="295"/>
      <c r="J55" s="295"/>
      <c r="K55" s="295"/>
      <c r="L55" s="295"/>
      <c r="M55" s="295"/>
      <c r="N55" s="295"/>
      <c r="O55" s="295"/>
      <c r="P55" s="295"/>
      <c r="Q55" s="295"/>
      <c r="R55" s="295"/>
      <c r="S55" s="295"/>
      <c r="T55" s="295"/>
      <c r="U55" s="285"/>
      <c r="V55" s="294"/>
      <c r="W55" s="294"/>
      <c r="X55" s="294"/>
      <c r="Y55" s="294"/>
      <c r="Z55" s="294"/>
      <c r="AA55" s="294"/>
      <c r="AB55" s="294"/>
      <c r="AC55" s="294"/>
      <c r="AD55" s="294"/>
      <c r="AE55" s="283"/>
      <c r="AF55" s="283"/>
      <c r="AG55" s="827"/>
    </row>
    <row r="56" spans="1:33" x14ac:dyDescent="0.25">
      <c r="A56" s="815" t="s">
        <v>544</v>
      </c>
      <c r="B56" s="816" t="s">
        <v>547</v>
      </c>
      <c r="C56" s="283"/>
      <c r="D56" s="283"/>
      <c r="E56" s="829"/>
      <c r="F56" s="295"/>
      <c r="G56" s="295"/>
      <c r="H56" s="295"/>
      <c r="I56" s="295"/>
      <c r="J56" s="295"/>
      <c r="K56" s="295"/>
      <c r="L56" s="295"/>
      <c r="M56" s="295"/>
      <c r="N56" s="295"/>
      <c r="O56" s="295"/>
      <c r="P56" s="295"/>
      <c r="Q56" s="295"/>
      <c r="R56" s="295"/>
      <c r="S56" s="295"/>
      <c r="T56" s="295"/>
      <c r="U56" s="295"/>
      <c r="V56" s="285"/>
      <c r="W56" s="294"/>
      <c r="X56" s="294"/>
      <c r="Y56" s="294"/>
      <c r="Z56" s="294"/>
      <c r="AA56" s="294"/>
      <c r="AB56" s="294"/>
      <c r="AC56" s="294"/>
      <c r="AD56" s="294"/>
      <c r="AE56" s="283"/>
      <c r="AF56" s="283"/>
      <c r="AG56" s="827"/>
    </row>
    <row r="57" spans="1:33" x14ac:dyDescent="0.25">
      <c r="A57" s="815" t="s">
        <v>544</v>
      </c>
      <c r="B57" s="816" t="s">
        <v>557</v>
      </c>
      <c r="C57" s="283"/>
      <c r="D57" s="283"/>
      <c r="E57" s="829"/>
      <c r="F57" s="295"/>
      <c r="G57" s="295"/>
      <c r="H57" s="295"/>
      <c r="I57" s="295"/>
      <c r="J57" s="295"/>
      <c r="K57" s="295"/>
      <c r="L57" s="295"/>
      <c r="M57" s="295"/>
      <c r="N57" s="295"/>
      <c r="O57" s="295"/>
      <c r="P57" s="295"/>
      <c r="Q57" s="295"/>
      <c r="R57" s="295"/>
      <c r="S57" s="295"/>
      <c r="T57" s="295"/>
      <c r="U57" s="295"/>
      <c r="V57" s="295"/>
      <c r="W57" s="285"/>
      <c r="X57" s="294"/>
      <c r="Y57" s="294"/>
      <c r="Z57" s="294"/>
      <c r="AA57" s="294"/>
      <c r="AB57" s="294"/>
      <c r="AC57" s="294"/>
      <c r="AD57" s="294"/>
      <c r="AE57" s="283"/>
      <c r="AF57" s="283"/>
      <c r="AG57" s="827"/>
    </row>
    <row r="58" spans="1:33" x14ac:dyDescent="0.25">
      <c r="A58" s="815" t="s">
        <v>544</v>
      </c>
      <c r="B58" s="816" t="s">
        <v>558</v>
      </c>
      <c r="C58" s="283"/>
      <c r="D58" s="283"/>
      <c r="E58" s="829"/>
      <c r="F58" s="295"/>
      <c r="G58" s="295"/>
      <c r="H58" s="295"/>
      <c r="I58" s="295"/>
      <c r="J58" s="295"/>
      <c r="K58" s="295"/>
      <c r="L58" s="295"/>
      <c r="M58" s="295"/>
      <c r="N58" s="295"/>
      <c r="O58" s="295"/>
      <c r="P58" s="295"/>
      <c r="Q58" s="295"/>
      <c r="R58" s="295"/>
      <c r="S58" s="295"/>
      <c r="T58" s="295"/>
      <c r="U58" s="295"/>
      <c r="V58" s="295"/>
      <c r="W58" s="295"/>
      <c r="X58" s="285"/>
      <c r="Y58" s="294"/>
      <c r="Z58" s="294"/>
      <c r="AA58" s="294"/>
      <c r="AB58" s="294"/>
      <c r="AC58" s="294"/>
      <c r="AD58" s="294"/>
      <c r="AE58" s="283"/>
      <c r="AF58" s="283"/>
      <c r="AG58" s="827"/>
    </row>
    <row r="59" spans="1:33" x14ac:dyDescent="0.25">
      <c r="A59" s="815" t="s">
        <v>544</v>
      </c>
      <c r="B59" s="816" t="s">
        <v>559</v>
      </c>
      <c r="C59" s="283"/>
      <c r="D59" s="283"/>
      <c r="E59" s="829"/>
      <c r="F59" s="295"/>
      <c r="G59" s="295"/>
      <c r="H59" s="295"/>
      <c r="I59" s="295"/>
      <c r="J59" s="295"/>
      <c r="K59" s="295"/>
      <c r="L59" s="295"/>
      <c r="M59" s="295"/>
      <c r="N59" s="295"/>
      <c r="O59" s="295"/>
      <c r="P59" s="295"/>
      <c r="Q59" s="295"/>
      <c r="R59" s="295"/>
      <c r="S59" s="295"/>
      <c r="T59" s="295"/>
      <c r="U59" s="295"/>
      <c r="V59" s="295"/>
      <c r="W59" s="295"/>
      <c r="X59" s="295"/>
      <c r="Y59" s="285"/>
      <c r="Z59" s="294"/>
      <c r="AA59" s="294"/>
      <c r="AB59" s="294"/>
      <c r="AC59" s="294"/>
      <c r="AD59" s="294"/>
      <c r="AE59" s="283"/>
      <c r="AF59" s="283"/>
      <c r="AG59" s="827"/>
    </row>
    <row r="60" spans="1:33" x14ac:dyDescent="0.25">
      <c r="A60" s="815" t="s">
        <v>544</v>
      </c>
      <c r="B60" s="816" t="s">
        <v>1332</v>
      </c>
      <c r="C60" s="283"/>
      <c r="D60" s="283"/>
      <c r="E60" s="829"/>
      <c r="F60" s="295"/>
      <c r="G60" s="295"/>
      <c r="H60" s="295"/>
      <c r="I60" s="295"/>
      <c r="J60" s="295"/>
      <c r="K60" s="295"/>
      <c r="L60" s="295"/>
      <c r="M60" s="295"/>
      <c r="N60" s="295"/>
      <c r="O60" s="295"/>
      <c r="P60" s="295"/>
      <c r="Q60" s="295"/>
      <c r="R60" s="295"/>
      <c r="S60" s="295"/>
      <c r="T60" s="295"/>
      <c r="U60" s="295"/>
      <c r="V60" s="295"/>
      <c r="W60" s="295"/>
      <c r="X60" s="295"/>
      <c r="Y60" s="295"/>
      <c r="Z60" s="285"/>
      <c r="AA60" s="294"/>
      <c r="AB60" s="294"/>
      <c r="AC60" s="294"/>
      <c r="AD60" s="294"/>
      <c r="AE60" s="283"/>
      <c r="AF60" s="283"/>
      <c r="AG60" s="827"/>
    </row>
    <row r="61" spans="1:33" x14ac:dyDescent="0.25">
      <c r="A61" s="815" t="s">
        <v>544</v>
      </c>
      <c r="B61" s="816" t="s">
        <v>1333</v>
      </c>
      <c r="C61" s="283"/>
      <c r="D61" s="283"/>
      <c r="E61" s="829"/>
      <c r="F61" s="295"/>
      <c r="G61" s="295"/>
      <c r="H61" s="295"/>
      <c r="I61" s="295"/>
      <c r="J61" s="295"/>
      <c r="K61" s="295"/>
      <c r="L61" s="295"/>
      <c r="M61" s="295"/>
      <c r="N61" s="295"/>
      <c r="O61" s="295"/>
      <c r="P61" s="295"/>
      <c r="Q61" s="295"/>
      <c r="R61" s="295"/>
      <c r="S61" s="295"/>
      <c r="T61" s="295"/>
      <c r="U61" s="295"/>
      <c r="V61" s="295"/>
      <c r="W61" s="295"/>
      <c r="X61" s="295"/>
      <c r="Y61" s="295"/>
      <c r="Z61" s="295"/>
      <c r="AA61" s="285"/>
      <c r="AB61" s="294"/>
      <c r="AC61" s="294"/>
      <c r="AD61" s="294"/>
      <c r="AE61" s="283"/>
      <c r="AF61" s="283"/>
      <c r="AG61" s="827"/>
    </row>
    <row r="62" spans="1:33" x14ac:dyDescent="0.25">
      <c r="A62" s="815" t="s">
        <v>544</v>
      </c>
      <c r="B62" s="816" t="s">
        <v>1334</v>
      </c>
      <c r="C62" s="283"/>
      <c r="D62" s="283"/>
      <c r="E62" s="829"/>
      <c r="F62" s="295"/>
      <c r="G62" s="295"/>
      <c r="H62" s="295"/>
      <c r="I62" s="295"/>
      <c r="J62" s="295"/>
      <c r="K62" s="295"/>
      <c r="L62" s="295"/>
      <c r="M62" s="295"/>
      <c r="N62" s="295"/>
      <c r="O62" s="295"/>
      <c r="P62" s="295"/>
      <c r="Q62" s="295"/>
      <c r="R62" s="295"/>
      <c r="S62" s="295"/>
      <c r="T62" s="295"/>
      <c r="U62" s="295"/>
      <c r="V62" s="295"/>
      <c r="W62" s="295"/>
      <c r="X62" s="295"/>
      <c r="Y62" s="295"/>
      <c r="Z62" s="295"/>
      <c r="AA62" s="295"/>
      <c r="AB62" s="285"/>
      <c r="AC62" s="294"/>
      <c r="AD62" s="294"/>
      <c r="AE62" s="283"/>
      <c r="AF62" s="283"/>
      <c r="AG62" s="827"/>
    </row>
    <row r="63" spans="1:33" x14ac:dyDescent="0.25">
      <c r="A63" s="815" t="s">
        <v>544</v>
      </c>
      <c r="B63" s="816" t="s">
        <v>1335</v>
      </c>
      <c r="C63" s="283"/>
      <c r="D63" s="283"/>
      <c r="E63" s="829"/>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85"/>
      <c r="AD63" s="294"/>
      <c r="AE63" s="283"/>
      <c r="AF63" s="283"/>
      <c r="AG63" s="827"/>
    </row>
    <row r="64" spans="1:33" x14ac:dyDescent="0.25">
      <c r="A64" s="815" t="s">
        <v>544</v>
      </c>
      <c r="B64" s="816" t="s">
        <v>1336</v>
      </c>
      <c r="C64" s="283"/>
      <c r="D64" s="283"/>
      <c r="E64" s="829"/>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85"/>
      <c r="AE64" s="283"/>
      <c r="AF64" s="283"/>
      <c r="AG64" s="827"/>
    </row>
    <row r="65" spans="1:33" ht="13" x14ac:dyDescent="0.3">
      <c r="A65" s="819"/>
      <c r="B65" s="820" t="s">
        <v>271</v>
      </c>
      <c r="C65" s="286"/>
      <c r="D65" s="286"/>
      <c r="E65" s="286"/>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6"/>
      <c r="AF65" s="286"/>
      <c r="AG65" s="286"/>
    </row>
    <row r="66" spans="1:33" x14ac:dyDescent="0.25">
      <c r="C66" s="831"/>
    </row>
    <row r="68" spans="1:33" s="832" customFormat="1" x14ac:dyDescent="0.25">
      <c r="A68" s="809"/>
      <c r="B68" s="830"/>
      <c r="C68" s="809"/>
      <c r="D68" s="809"/>
      <c r="E68" s="809"/>
      <c r="F68" s="809"/>
      <c r="G68" s="809"/>
      <c r="H68" s="809"/>
      <c r="I68" s="809"/>
      <c r="J68" s="809"/>
      <c r="K68" s="809"/>
      <c r="L68" s="809"/>
      <c r="M68" s="809"/>
      <c r="N68" s="809"/>
      <c r="O68" s="809"/>
      <c r="P68" s="809"/>
      <c r="Q68" s="809"/>
      <c r="R68" s="809"/>
      <c r="S68" s="809"/>
      <c r="T68" s="809"/>
      <c r="U68" s="809"/>
      <c r="V68" s="809"/>
      <c r="W68" s="809"/>
      <c r="X68" s="809"/>
      <c r="Y68" s="809"/>
      <c r="Z68" s="809"/>
      <c r="AA68" s="809"/>
      <c r="AB68" s="809"/>
      <c r="AC68" s="809"/>
      <c r="AD68" s="809"/>
      <c r="AE68" s="809"/>
      <c r="AF68" s="809"/>
      <c r="AG68" s="809"/>
    </row>
    <row r="69" spans="1:33" ht="13" x14ac:dyDescent="0.3">
      <c r="B69" s="810" t="s">
        <v>551</v>
      </c>
      <c r="F69" s="811" t="s">
        <v>10</v>
      </c>
    </row>
    <row r="70" spans="1:33" ht="26.15" customHeight="1" x14ac:dyDescent="0.35">
      <c r="A70" s="812"/>
      <c r="B70" s="825" t="s">
        <v>418</v>
      </c>
      <c r="C70" s="1540" t="s">
        <v>526</v>
      </c>
      <c r="D70" s="1540" t="s">
        <v>527</v>
      </c>
      <c r="E70" s="1540" t="s">
        <v>598</v>
      </c>
      <c r="F70" s="1542" t="s">
        <v>599</v>
      </c>
      <c r="G70" s="1543"/>
      <c r="H70" s="1543"/>
      <c r="I70" s="1543"/>
      <c r="J70" s="1543"/>
      <c r="K70" s="1543"/>
      <c r="L70" s="1543"/>
      <c r="M70" s="1543"/>
      <c r="N70" s="1543"/>
      <c r="O70" s="1543"/>
      <c r="P70" s="1543"/>
      <c r="Q70" s="1543"/>
      <c r="R70" s="1543"/>
      <c r="S70" s="1543"/>
      <c r="T70" s="1543"/>
      <c r="U70" s="1543"/>
      <c r="V70" s="1543"/>
      <c r="W70" s="1543"/>
      <c r="X70" s="1543"/>
      <c r="Y70" s="1543"/>
      <c r="Z70" s="1543"/>
      <c r="AA70" s="1543"/>
      <c r="AB70" s="1543"/>
      <c r="AC70" s="1543"/>
      <c r="AD70" s="1544"/>
      <c r="AE70" s="813" t="s">
        <v>549</v>
      </c>
      <c r="AF70" s="813" t="s">
        <v>542</v>
      </c>
      <c r="AG70" s="813" t="s">
        <v>550</v>
      </c>
    </row>
    <row r="71" spans="1:33" ht="12.9" customHeight="1" x14ac:dyDescent="0.25">
      <c r="A71" s="812"/>
      <c r="B71" s="825"/>
      <c r="C71" s="1541"/>
      <c r="D71" s="1541"/>
      <c r="E71" s="1541"/>
      <c r="F71" s="814" t="s">
        <v>528</v>
      </c>
      <c r="G71" s="814" t="s">
        <v>529</v>
      </c>
      <c r="H71" s="814" t="s">
        <v>530</v>
      </c>
      <c r="I71" s="814" t="s">
        <v>531</v>
      </c>
      <c r="J71" s="814" t="s">
        <v>532</v>
      </c>
      <c r="K71" s="814" t="s">
        <v>533</v>
      </c>
      <c r="L71" s="814" t="s">
        <v>534</v>
      </c>
      <c r="M71" s="814" t="s">
        <v>535</v>
      </c>
      <c r="N71" s="814" t="s">
        <v>536</v>
      </c>
      <c r="O71" s="814" t="s">
        <v>537</v>
      </c>
      <c r="P71" s="814" t="s">
        <v>538</v>
      </c>
      <c r="Q71" s="814" t="s">
        <v>539</v>
      </c>
      <c r="R71" s="814" t="s">
        <v>540</v>
      </c>
      <c r="S71" s="814" t="s">
        <v>541</v>
      </c>
      <c r="T71" s="814" t="s">
        <v>326</v>
      </c>
      <c r="U71" s="814" t="s">
        <v>517</v>
      </c>
      <c r="V71" s="814" t="s">
        <v>518</v>
      </c>
      <c r="W71" s="814" t="s">
        <v>519</v>
      </c>
      <c r="X71" s="814" t="s">
        <v>520</v>
      </c>
      <c r="Y71" s="814" t="s">
        <v>521</v>
      </c>
      <c r="Z71" s="814" t="s">
        <v>934</v>
      </c>
      <c r="AA71" s="814" t="s">
        <v>935</v>
      </c>
      <c r="AB71" s="814" t="s">
        <v>939</v>
      </c>
      <c r="AC71" s="814" t="s">
        <v>936</v>
      </c>
      <c r="AD71" s="814" t="s">
        <v>938</v>
      </c>
      <c r="AE71" s="813"/>
      <c r="AF71" s="813"/>
      <c r="AG71" s="813"/>
    </row>
    <row r="72" spans="1:33" x14ac:dyDescent="0.25">
      <c r="A72" s="815" t="s">
        <v>543</v>
      </c>
      <c r="B72" s="816">
        <v>2005</v>
      </c>
      <c r="C72" s="833"/>
      <c r="D72" s="833"/>
      <c r="E72" s="826"/>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827"/>
      <c r="AF72" s="827"/>
      <c r="AG72" s="827"/>
    </row>
    <row r="73" spans="1:33" x14ac:dyDescent="0.25">
      <c r="A73" s="815" t="s">
        <v>544</v>
      </c>
      <c r="B73" s="816" t="s">
        <v>528</v>
      </c>
      <c r="C73" s="833"/>
      <c r="D73" s="833"/>
      <c r="E73" s="826"/>
      <c r="F73" s="285"/>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827"/>
      <c r="AF73" s="827"/>
      <c r="AG73" s="827"/>
    </row>
    <row r="74" spans="1:33" x14ac:dyDescent="0.25">
      <c r="A74" s="815" t="s">
        <v>544</v>
      </c>
      <c r="B74" s="816" t="s">
        <v>529</v>
      </c>
      <c r="C74" s="833"/>
      <c r="D74" s="833"/>
      <c r="E74" s="826"/>
      <c r="F74" s="295"/>
      <c r="G74" s="285"/>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827"/>
      <c r="AF74" s="827"/>
      <c r="AG74" s="827"/>
    </row>
    <row r="75" spans="1:33" x14ac:dyDescent="0.25">
      <c r="A75" s="815" t="s">
        <v>544</v>
      </c>
      <c r="B75" s="816" t="s">
        <v>530</v>
      </c>
      <c r="C75" s="833"/>
      <c r="D75" s="833"/>
      <c r="E75" s="826"/>
      <c r="F75" s="295"/>
      <c r="G75" s="295"/>
      <c r="H75" s="285"/>
      <c r="I75" s="294"/>
      <c r="J75" s="294"/>
      <c r="K75" s="294"/>
      <c r="L75" s="294"/>
      <c r="M75" s="294"/>
      <c r="N75" s="294"/>
      <c r="O75" s="294"/>
      <c r="P75" s="294"/>
      <c r="Q75" s="294"/>
      <c r="R75" s="294"/>
      <c r="S75" s="294"/>
      <c r="T75" s="294"/>
      <c r="U75" s="294"/>
      <c r="V75" s="294"/>
      <c r="W75" s="294"/>
      <c r="X75" s="294"/>
      <c r="Y75" s="294"/>
      <c r="Z75" s="294"/>
      <c r="AA75" s="294"/>
      <c r="AB75" s="294"/>
      <c r="AC75" s="294"/>
      <c r="AD75" s="294"/>
      <c r="AE75" s="827"/>
      <c r="AF75" s="827"/>
      <c r="AG75" s="827"/>
    </row>
    <row r="76" spans="1:33" x14ac:dyDescent="0.25">
      <c r="A76" s="815" t="s">
        <v>544</v>
      </c>
      <c r="B76" s="816" t="s">
        <v>531</v>
      </c>
      <c r="C76" s="833"/>
      <c r="D76" s="833"/>
      <c r="E76" s="826"/>
      <c r="F76" s="295"/>
      <c r="G76" s="295"/>
      <c r="H76" s="295"/>
      <c r="I76" s="285"/>
      <c r="J76" s="294"/>
      <c r="K76" s="294"/>
      <c r="L76" s="294"/>
      <c r="M76" s="294"/>
      <c r="N76" s="294"/>
      <c r="O76" s="294"/>
      <c r="P76" s="294"/>
      <c r="Q76" s="294"/>
      <c r="R76" s="294"/>
      <c r="S76" s="294"/>
      <c r="T76" s="294"/>
      <c r="U76" s="294"/>
      <c r="V76" s="294"/>
      <c r="W76" s="294"/>
      <c r="X76" s="294"/>
      <c r="Y76" s="294"/>
      <c r="Z76" s="294"/>
      <c r="AA76" s="294"/>
      <c r="AB76" s="294"/>
      <c r="AC76" s="294"/>
      <c r="AD76" s="294"/>
      <c r="AE76" s="827"/>
      <c r="AF76" s="827"/>
      <c r="AG76" s="827"/>
    </row>
    <row r="77" spans="1:33" x14ac:dyDescent="0.25">
      <c r="A77" s="815" t="s">
        <v>544</v>
      </c>
      <c r="B77" s="816" t="s">
        <v>532</v>
      </c>
      <c r="C77" s="833"/>
      <c r="D77" s="833"/>
      <c r="E77" s="826"/>
      <c r="F77" s="295"/>
      <c r="G77" s="295"/>
      <c r="H77" s="295"/>
      <c r="I77" s="295"/>
      <c r="J77" s="285"/>
      <c r="K77" s="294"/>
      <c r="L77" s="294"/>
      <c r="M77" s="294"/>
      <c r="N77" s="294"/>
      <c r="O77" s="294"/>
      <c r="P77" s="294"/>
      <c r="Q77" s="294"/>
      <c r="R77" s="294"/>
      <c r="S77" s="294"/>
      <c r="T77" s="294"/>
      <c r="U77" s="294"/>
      <c r="V77" s="294"/>
      <c r="W77" s="294"/>
      <c r="X77" s="294"/>
      <c r="Y77" s="294"/>
      <c r="Z77" s="294"/>
      <c r="AA77" s="294"/>
      <c r="AB77" s="294"/>
      <c r="AC77" s="294"/>
      <c r="AD77" s="294"/>
      <c r="AE77" s="827"/>
      <c r="AF77" s="827"/>
      <c r="AG77" s="827"/>
    </row>
    <row r="78" spans="1:33" x14ac:dyDescent="0.25">
      <c r="A78" s="815" t="s">
        <v>544</v>
      </c>
      <c r="B78" s="816" t="s">
        <v>533</v>
      </c>
      <c r="C78" s="833"/>
      <c r="D78" s="833"/>
      <c r="E78" s="826"/>
      <c r="F78" s="295"/>
      <c r="G78" s="295"/>
      <c r="H78" s="295"/>
      <c r="I78" s="295"/>
      <c r="J78" s="295"/>
      <c r="K78" s="285"/>
      <c r="L78" s="294"/>
      <c r="M78" s="294"/>
      <c r="N78" s="294"/>
      <c r="O78" s="294"/>
      <c r="P78" s="294"/>
      <c r="Q78" s="294"/>
      <c r="R78" s="294"/>
      <c r="S78" s="294"/>
      <c r="T78" s="294"/>
      <c r="U78" s="294"/>
      <c r="V78" s="294"/>
      <c r="W78" s="294"/>
      <c r="X78" s="294"/>
      <c r="Y78" s="294"/>
      <c r="Z78" s="294"/>
      <c r="AA78" s="294"/>
      <c r="AB78" s="294"/>
      <c r="AC78" s="294"/>
      <c r="AD78" s="294"/>
      <c r="AE78" s="827"/>
      <c r="AF78" s="827"/>
      <c r="AG78" s="827"/>
    </row>
    <row r="79" spans="1:33" x14ac:dyDescent="0.25">
      <c r="A79" s="815" t="s">
        <v>544</v>
      </c>
      <c r="B79" s="816" t="s">
        <v>534</v>
      </c>
      <c r="C79" s="833"/>
      <c r="D79" s="833"/>
      <c r="E79" s="826"/>
      <c r="F79" s="295"/>
      <c r="G79" s="295"/>
      <c r="H79" s="295"/>
      <c r="I79" s="295"/>
      <c r="J79" s="295"/>
      <c r="K79" s="295"/>
      <c r="L79" s="285"/>
      <c r="M79" s="294"/>
      <c r="N79" s="294"/>
      <c r="O79" s="294"/>
      <c r="P79" s="294"/>
      <c r="Q79" s="294"/>
      <c r="R79" s="294"/>
      <c r="S79" s="294"/>
      <c r="T79" s="294"/>
      <c r="U79" s="294"/>
      <c r="V79" s="294"/>
      <c r="W79" s="294"/>
      <c r="X79" s="294"/>
      <c r="Y79" s="294"/>
      <c r="Z79" s="294"/>
      <c r="AA79" s="294"/>
      <c r="AB79" s="294"/>
      <c r="AC79" s="294"/>
      <c r="AD79" s="294"/>
      <c r="AE79" s="827"/>
      <c r="AF79" s="827"/>
      <c r="AG79" s="827"/>
    </row>
    <row r="80" spans="1:33" x14ac:dyDescent="0.25">
      <c r="A80" s="815" t="s">
        <v>544</v>
      </c>
      <c r="B80" s="816" t="s">
        <v>535</v>
      </c>
      <c r="C80" s="833"/>
      <c r="D80" s="833"/>
      <c r="E80" s="826"/>
      <c r="F80" s="295"/>
      <c r="G80" s="295"/>
      <c r="H80" s="295"/>
      <c r="I80" s="295"/>
      <c r="J80" s="295"/>
      <c r="K80" s="295"/>
      <c r="L80" s="295"/>
      <c r="M80" s="285"/>
      <c r="N80" s="294"/>
      <c r="O80" s="294"/>
      <c r="P80" s="294"/>
      <c r="Q80" s="294"/>
      <c r="R80" s="294"/>
      <c r="S80" s="294"/>
      <c r="T80" s="294"/>
      <c r="U80" s="294"/>
      <c r="V80" s="294"/>
      <c r="W80" s="294"/>
      <c r="X80" s="294"/>
      <c r="Y80" s="294"/>
      <c r="Z80" s="294"/>
      <c r="AA80" s="294"/>
      <c r="AB80" s="294"/>
      <c r="AC80" s="294"/>
      <c r="AD80" s="294"/>
      <c r="AE80" s="827"/>
      <c r="AF80" s="827"/>
      <c r="AG80" s="827"/>
    </row>
    <row r="81" spans="1:33" x14ac:dyDescent="0.25">
      <c r="A81" s="815" t="s">
        <v>544</v>
      </c>
      <c r="B81" s="816" t="s">
        <v>536</v>
      </c>
      <c r="C81" s="833"/>
      <c r="D81" s="833"/>
      <c r="E81" s="826"/>
      <c r="F81" s="295"/>
      <c r="G81" s="295"/>
      <c r="H81" s="295"/>
      <c r="I81" s="295"/>
      <c r="J81" s="295"/>
      <c r="K81" s="295"/>
      <c r="L81" s="295"/>
      <c r="M81" s="295"/>
      <c r="N81" s="285"/>
      <c r="O81" s="294"/>
      <c r="P81" s="294"/>
      <c r="Q81" s="294"/>
      <c r="R81" s="294"/>
      <c r="S81" s="294"/>
      <c r="T81" s="294"/>
      <c r="U81" s="294"/>
      <c r="V81" s="294"/>
      <c r="W81" s="294"/>
      <c r="X81" s="294"/>
      <c r="Y81" s="294"/>
      <c r="Z81" s="294"/>
      <c r="AA81" s="294"/>
      <c r="AB81" s="294"/>
      <c r="AC81" s="294"/>
      <c r="AD81" s="294"/>
      <c r="AE81" s="827"/>
      <c r="AF81" s="827"/>
      <c r="AG81" s="827"/>
    </row>
    <row r="82" spans="1:33" x14ac:dyDescent="0.25">
      <c r="A82" s="815" t="s">
        <v>544</v>
      </c>
      <c r="B82" s="816" t="s">
        <v>537</v>
      </c>
      <c r="C82" s="283"/>
      <c r="D82" s="815"/>
      <c r="E82" s="826"/>
      <c r="F82" s="295"/>
      <c r="G82" s="295"/>
      <c r="H82" s="295"/>
      <c r="I82" s="295"/>
      <c r="J82" s="295"/>
      <c r="K82" s="295"/>
      <c r="L82" s="295"/>
      <c r="M82" s="295"/>
      <c r="N82" s="295"/>
      <c r="O82" s="285"/>
      <c r="P82" s="294"/>
      <c r="Q82" s="294"/>
      <c r="R82" s="294"/>
      <c r="S82" s="294"/>
      <c r="T82" s="294"/>
      <c r="U82" s="294"/>
      <c r="V82" s="294"/>
      <c r="W82" s="294"/>
      <c r="X82" s="294"/>
      <c r="Y82" s="294"/>
      <c r="Z82" s="294"/>
      <c r="AA82" s="294"/>
      <c r="AB82" s="294"/>
      <c r="AC82" s="294"/>
      <c r="AD82" s="294"/>
      <c r="AE82" s="827"/>
      <c r="AF82" s="827"/>
      <c r="AG82" s="827"/>
    </row>
    <row r="83" spans="1:33" x14ac:dyDescent="0.25">
      <c r="A83" s="815" t="s">
        <v>544</v>
      </c>
      <c r="B83" s="816" t="s">
        <v>538</v>
      </c>
      <c r="C83" s="283"/>
      <c r="D83" s="815"/>
      <c r="E83" s="826"/>
      <c r="F83" s="295"/>
      <c r="G83" s="295"/>
      <c r="H83" s="295"/>
      <c r="I83" s="295"/>
      <c r="J83" s="295"/>
      <c r="K83" s="295"/>
      <c r="L83" s="295"/>
      <c r="M83" s="295"/>
      <c r="N83" s="295"/>
      <c r="O83" s="295"/>
      <c r="P83" s="285"/>
      <c r="Q83" s="294"/>
      <c r="R83" s="294"/>
      <c r="S83" s="294"/>
      <c r="T83" s="294"/>
      <c r="U83" s="294"/>
      <c r="V83" s="294"/>
      <c r="W83" s="294"/>
      <c r="X83" s="294"/>
      <c r="Y83" s="294"/>
      <c r="Z83" s="294"/>
      <c r="AA83" s="294"/>
      <c r="AB83" s="294"/>
      <c r="AC83" s="294"/>
      <c r="AD83" s="294"/>
      <c r="AE83" s="827"/>
      <c r="AF83" s="827"/>
      <c r="AG83" s="827"/>
    </row>
    <row r="84" spans="1:33" x14ac:dyDescent="0.25">
      <c r="A84" s="815" t="s">
        <v>544</v>
      </c>
      <c r="B84" s="816" t="s">
        <v>539</v>
      </c>
      <c r="C84" s="283"/>
      <c r="D84" s="283"/>
      <c r="E84" s="826"/>
      <c r="F84" s="295"/>
      <c r="G84" s="295"/>
      <c r="H84" s="295"/>
      <c r="I84" s="295"/>
      <c r="J84" s="295"/>
      <c r="K84" s="295"/>
      <c r="L84" s="295"/>
      <c r="M84" s="295"/>
      <c r="N84" s="295"/>
      <c r="O84" s="295"/>
      <c r="P84" s="295"/>
      <c r="Q84" s="285"/>
      <c r="R84" s="294"/>
      <c r="S84" s="294"/>
      <c r="T84" s="294"/>
      <c r="U84" s="294"/>
      <c r="V84" s="294"/>
      <c r="W84" s="294"/>
      <c r="X84" s="294"/>
      <c r="Y84" s="294"/>
      <c r="Z84" s="294"/>
      <c r="AA84" s="294"/>
      <c r="AB84" s="294"/>
      <c r="AC84" s="294"/>
      <c r="AD84" s="294"/>
      <c r="AE84" s="827"/>
      <c r="AF84" s="827"/>
      <c r="AG84" s="827"/>
    </row>
    <row r="85" spans="1:33" x14ac:dyDescent="0.25">
      <c r="A85" s="815" t="s">
        <v>544</v>
      </c>
      <c r="B85" s="816" t="s">
        <v>540</v>
      </c>
      <c r="C85" s="283"/>
      <c r="D85" s="283"/>
      <c r="E85" s="826"/>
      <c r="F85" s="295"/>
      <c r="G85" s="295"/>
      <c r="H85" s="295"/>
      <c r="I85" s="295"/>
      <c r="J85" s="295"/>
      <c r="K85" s="295"/>
      <c r="L85" s="295"/>
      <c r="M85" s="295"/>
      <c r="N85" s="295"/>
      <c r="O85" s="295"/>
      <c r="P85" s="295"/>
      <c r="Q85" s="295"/>
      <c r="R85" s="285"/>
      <c r="S85" s="294"/>
      <c r="T85" s="294"/>
      <c r="U85" s="294"/>
      <c r="V85" s="294"/>
      <c r="W85" s="294"/>
      <c r="X85" s="294"/>
      <c r="Y85" s="294"/>
      <c r="Z85" s="294"/>
      <c r="AA85" s="294"/>
      <c r="AB85" s="294"/>
      <c r="AC85" s="294"/>
      <c r="AD85" s="294"/>
      <c r="AE85" s="827"/>
      <c r="AF85" s="827"/>
      <c r="AG85" s="827"/>
    </row>
    <row r="86" spans="1:33" x14ac:dyDescent="0.25">
      <c r="A86" s="815" t="s">
        <v>544</v>
      </c>
      <c r="B86" s="816" t="s">
        <v>541</v>
      </c>
      <c r="C86" s="283"/>
      <c r="D86" s="283"/>
      <c r="E86" s="826"/>
      <c r="F86" s="295"/>
      <c r="G86" s="295"/>
      <c r="H86" s="295"/>
      <c r="I86" s="295"/>
      <c r="J86" s="295"/>
      <c r="K86" s="295"/>
      <c r="L86" s="295"/>
      <c r="M86" s="295"/>
      <c r="N86" s="295"/>
      <c r="O86" s="295"/>
      <c r="P86" s="295"/>
      <c r="Q86" s="295"/>
      <c r="R86" s="295"/>
      <c r="S86" s="285"/>
      <c r="T86" s="294"/>
      <c r="U86" s="294"/>
      <c r="V86" s="294"/>
      <c r="W86" s="294"/>
      <c r="X86" s="294"/>
      <c r="Y86" s="294"/>
      <c r="Z86" s="294"/>
      <c r="AA86" s="294"/>
      <c r="AB86" s="294"/>
      <c r="AC86" s="294"/>
      <c r="AD86" s="294"/>
      <c r="AE86" s="827"/>
      <c r="AF86" s="827"/>
      <c r="AG86" s="827"/>
    </row>
    <row r="87" spans="1:33" x14ac:dyDescent="0.25">
      <c r="A87" s="815" t="s">
        <v>544</v>
      </c>
      <c r="B87" s="816" t="s">
        <v>545</v>
      </c>
      <c r="C87" s="283"/>
      <c r="D87" s="283"/>
      <c r="E87" s="829"/>
      <c r="F87" s="295"/>
      <c r="G87" s="295"/>
      <c r="H87" s="295"/>
      <c r="I87" s="295"/>
      <c r="J87" s="295"/>
      <c r="K87" s="295"/>
      <c r="L87" s="295"/>
      <c r="M87" s="295"/>
      <c r="N87" s="295"/>
      <c r="O87" s="295"/>
      <c r="P87" s="295"/>
      <c r="Q87" s="295"/>
      <c r="R87" s="295"/>
      <c r="S87" s="295"/>
      <c r="T87" s="285"/>
      <c r="U87" s="294"/>
      <c r="V87" s="294"/>
      <c r="W87" s="294"/>
      <c r="X87" s="294"/>
      <c r="Y87" s="294"/>
      <c r="Z87" s="294"/>
      <c r="AA87" s="294"/>
      <c r="AB87" s="294"/>
      <c r="AC87" s="294"/>
      <c r="AD87" s="294"/>
      <c r="AE87" s="827"/>
      <c r="AF87" s="827"/>
      <c r="AG87" s="827"/>
    </row>
    <row r="88" spans="1:33" x14ac:dyDescent="0.25">
      <c r="A88" s="815" t="s">
        <v>544</v>
      </c>
      <c r="B88" s="816" t="s">
        <v>546</v>
      </c>
      <c r="C88" s="283"/>
      <c r="D88" s="283"/>
      <c r="E88" s="829"/>
      <c r="F88" s="295"/>
      <c r="G88" s="295"/>
      <c r="H88" s="295"/>
      <c r="I88" s="295"/>
      <c r="J88" s="295"/>
      <c r="K88" s="295"/>
      <c r="L88" s="295"/>
      <c r="M88" s="295"/>
      <c r="N88" s="295"/>
      <c r="O88" s="295"/>
      <c r="P88" s="295"/>
      <c r="Q88" s="295"/>
      <c r="R88" s="295"/>
      <c r="S88" s="295"/>
      <c r="T88" s="295"/>
      <c r="U88" s="285"/>
      <c r="V88" s="294"/>
      <c r="W88" s="294"/>
      <c r="X88" s="294"/>
      <c r="Y88" s="294"/>
      <c r="Z88" s="294"/>
      <c r="AA88" s="294"/>
      <c r="AB88" s="294"/>
      <c r="AC88" s="294"/>
      <c r="AD88" s="294"/>
      <c r="AE88" s="827"/>
      <c r="AF88" s="827"/>
      <c r="AG88" s="827"/>
    </row>
    <row r="89" spans="1:33" x14ac:dyDescent="0.25">
      <c r="A89" s="815" t="s">
        <v>544</v>
      </c>
      <c r="B89" s="816" t="s">
        <v>547</v>
      </c>
      <c r="C89" s="283"/>
      <c r="D89" s="283"/>
      <c r="E89" s="829"/>
      <c r="F89" s="295"/>
      <c r="G89" s="295"/>
      <c r="H89" s="295"/>
      <c r="I89" s="295"/>
      <c r="J89" s="295"/>
      <c r="K89" s="295"/>
      <c r="L89" s="295"/>
      <c r="M89" s="295"/>
      <c r="N89" s="295"/>
      <c r="O89" s="295"/>
      <c r="P89" s="295"/>
      <c r="Q89" s="295"/>
      <c r="R89" s="295"/>
      <c r="S89" s="295"/>
      <c r="T89" s="295"/>
      <c r="U89" s="295"/>
      <c r="V89" s="285"/>
      <c r="W89" s="294"/>
      <c r="X89" s="294"/>
      <c r="Y89" s="294"/>
      <c r="Z89" s="294"/>
      <c r="AA89" s="294"/>
      <c r="AB89" s="294"/>
      <c r="AC89" s="294"/>
      <c r="AD89" s="294"/>
      <c r="AE89" s="827"/>
      <c r="AF89" s="827"/>
      <c r="AG89" s="827"/>
    </row>
    <row r="90" spans="1:33" x14ac:dyDescent="0.25">
      <c r="A90" s="815" t="s">
        <v>544</v>
      </c>
      <c r="B90" s="816" t="s">
        <v>557</v>
      </c>
      <c r="C90" s="283"/>
      <c r="D90" s="283"/>
      <c r="E90" s="829"/>
      <c r="F90" s="295"/>
      <c r="G90" s="295"/>
      <c r="H90" s="295"/>
      <c r="I90" s="295"/>
      <c r="J90" s="295"/>
      <c r="K90" s="295"/>
      <c r="L90" s="295"/>
      <c r="M90" s="295"/>
      <c r="N90" s="295"/>
      <c r="O90" s="295"/>
      <c r="P90" s="295"/>
      <c r="Q90" s="295"/>
      <c r="R90" s="295"/>
      <c r="S90" s="295"/>
      <c r="T90" s="295"/>
      <c r="U90" s="295"/>
      <c r="V90" s="295"/>
      <c r="W90" s="285"/>
      <c r="X90" s="294"/>
      <c r="Y90" s="294"/>
      <c r="Z90" s="294"/>
      <c r="AA90" s="294"/>
      <c r="AB90" s="294"/>
      <c r="AC90" s="294"/>
      <c r="AD90" s="294"/>
      <c r="AE90" s="827"/>
      <c r="AF90" s="827"/>
      <c r="AG90" s="827"/>
    </row>
    <row r="91" spans="1:33" x14ac:dyDescent="0.25">
      <c r="A91" s="815" t="s">
        <v>544</v>
      </c>
      <c r="B91" s="816" t="s">
        <v>558</v>
      </c>
      <c r="C91" s="283"/>
      <c r="D91" s="283"/>
      <c r="E91" s="829"/>
      <c r="F91" s="295"/>
      <c r="G91" s="295"/>
      <c r="H91" s="295"/>
      <c r="I91" s="295"/>
      <c r="J91" s="295"/>
      <c r="K91" s="295"/>
      <c r="L91" s="295"/>
      <c r="M91" s="295"/>
      <c r="N91" s="295"/>
      <c r="O91" s="295"/>
      <c r="P91" s="295"/>
      <c r="Q91" s="295"/>
      <c r="R91" s="295"/>
      <c r="S91" s="295"/>
      <c r="T91" s="295"/>
      <c r="U91" s="295"/>
      <c r="V91" s="295"/>
      <c r="W91" s="295"/>
      <c r="X91" s="285"/>
      <c r="Y91" s="294"/>
      <c r="Z91" s="294"/>
      <c r="AA91" s="294"/>
      <c r="AB91" s="294"/>
      <c r="AC91" s="294"/>
      <c r="AD91" s="294"/>
      <c r="AE91" s="827"/>
      <c r="AF91" s="827"/>
      <c r="AG91" s="827"/>
    </row>
    <row r="92" spans="1:33" x14ac:dyDescent="0.25">
      <c r="A92" s="815" t="s">
        <v>544</v>
      </c>
      <c r="B92" s="816" t="s">
        <v>559</v>
      </c>
      <c r="C92" s="283"/>
      <c r="D92" s="283"/>
      <c r="E92" s="829"/>
      <c r="F92" s="295"/>
      <c r="G92" s="295"/>
      <c r="H92" s="295"/>
      <c r="I92" s="295"/>
      <c r="J92" s="295"/>
      <c r="K92" s="295"/>
      <c r="L92" s="295"/>
      <c r="M92" s="295"/>
      <c r="N92" s="295"/>
      <c r="O92" s="295"/>
      <c r="P92" s="295"/>
      <c r="Q92" s="295"/>
      <c r="R92" s="295"/>
      <c r="S92" s="295"/>
      <c r="T92" s="295"/>
      <c r="U92" s="295"/>
      <c r="V92" s="295"/>
      <c r="W92" s="295"/>
      <c r="X92" s="295"/>
      <c r="Y92" s="285"/>
      <c r="Z92" s="294"/>
      <c r="AA92" s="294"/>
      <c r="AB92" s="294"/>
      <c r="AC92" s="294"/>
      <c r="AD92" s="294"/>
      <c r="AE92" s="827"/>
      <c r="AF92" s="827"/>
      <c r="AG92" s="827"/>
    </row>
    <row r="93" spans="1:33" x14ac:dyDescent="0.25">
      <c r="A93" s="815" t="s">
        <v>544</v>
      </c>
      <c r="B93" s="816" t="s">
        <v>1332</v>
      </c>
      <c r="C93" s="283"/>
      <c r="D93" s="283"/>
      <c r="E93" s="829"/>
      <c r="F93" s="295"/>
      <c r="G93" s="295"/>
      <c r="H93" s="295"/>
      <c r="I93" s="295"/>
      <c r="J93" s="295"/>
      <c r="K93" s="295"/>
      <c r="L93" s="295"/>
      <c r="M93" s="295"/>
      <c r="N93" s="295"/>
      <c r="O93" s="295"/>
      <c r="P93" s="295"/>
      <c r="Q93" s="295"/>
      <c r="R93" s="295"/>
      <c r="S93" s="295"/>
      <c r="T93" s="295"/>
      <c r="U93" s="295"/>
      <c r="V93" s="295"/>
      <c r="W93" s="295"/>
      <c r="X93" s="295"/>
      <c r="Y93" s="295"/>
      <c r="Z93" s="285"/>
      <c r="AA93" s="294"/>
      <c r="AB93" s="294"/>
      <c r="AC93" s="294"/>
      <c r="AD93" s="294"/>
      <c r="AE93" s="283"/>
      <c r="AF93" s="283"/>
      <c r="AG93" s="827"/>
    </row>
    <row r="94" spans="1:33" x14ac:dyDescent="0.25">
      <c r="A94" s="815" t="s">
        <v>544</v>
      </c>
      <c r="B94" s="816" t="s">
        <v>1333</v>
      </c>
      <c r="C94" s="283"/>
      <c r="D94" s="283"/>
      <c r="E94" s="829"/>
      <c r="F94" s="295"/>
      <c r="G94" s="295"/>
      <c r="H94" s="295"/>
      <c r="I94" s="295"/>
      <c r="J94" s="295"/>
      <c r="K94" s="295"/>
      <c r="L94" s="295"/>
      <c r="M94" s="295"/>
      <c r="N94" s="295"/>
      <c r="O94" s="295"/>
      <c r="P94" s="295"/>
      <c r="Q94" s="295"/>
      <c r="R94" s="295"/>
      <c r="S94" s="295"/>
      <c r="T94" s="295"/>
      <c r="U94" s="295"/>
      <c r="V94" s="295"/>
      <c r="W94" s="295"/>
      <c r="X94" s="295"/>
      <c r="Y94" s="295"/>
      <c r="Z94" s="295"/>
      <c r="AA94" s="285"/>
      <c r="AB94" s="294"/>
      <c r="AC94" s="294"/>
      <c r="AD94" s="294"/>
      <c r="AE94" s="283"/>
      <c r="AF94" s="283"/>
      <c r="AG94" s="827"/>
    </row>
    <row r="95" spans="1:33" x14ac:dyDescent="0.25">
      <c r="A95" s="815" t="s">
        <v>544</v>
      </c>
      <c r="B95" s="816" t="s">
        <v>1334</v>
      </c>
      <c r="C95" s="283"/>
      <c r="D95" s="283"/>
      <c r="E95" s="829"/>
      <c r="F95" s="295"/>
      <c r="G95" s="295"/>
      <c r="H95" s="295"/>
      <c r="I95" s="295"/>
      <c r="J95" s="295"/>
      <c r="K95" s="295"/>
      <c r="L95" s="295"/>
      <c r="M95" s="295"/>
      <c r="N95" s="295"/>
      <c r="O95" s="295"/>
      <c r="P95" s="295"/>
      <c r="Q95" s="295"/>
      <c r="R95" s="295"/>
      <c r="S95" s="295"/>
      <c r="T95" s="295"/>
      <c r="U95" s="295"/>
      <c r="V95" s="295"/>
      <c r="W95" s="295"/>
      <c r="X95" s="295"/>
      <c r="Y95" s="295"/>
      <c r="Z95" s="295"/>
      <c r="AA95" s="295"/>
      <c r="AB95" s="285"/>
      <c r="AC95" s="294"/>
      <c r="AD95" s="294"/>
      <c r="AE95" s="283"/>
      <c r="AF95" s="283"/>
      <c r="AG95" s="827"/>
    </row>
    <row r="96" spans="1:33" x14ac:dyDescent="0.25">
      <c r="A96" s="815" t="s">
        <v>544</v>
      </c>
      <c r="B96" s="816" t="s">
        <v>1335</v>
      </c>
      <c r="C96" s="283"/>
      <c r="D96" s="283"/>
      <c r="E96" s="829"/>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85"/>
      <c r="AD96" s="294"/>
      <c r="AE96" s="283"/>
      <c r="AF96" s="283"/>
      <c r="AG96" s="827"/>
    </row>
    <row r="97" spans="1:33" x14ac:dyDescent="0.25">
      <c r="A97" s="815" t="s">
        <v>544</v>
      </c>
      <c r="B97" s="816" t="s">
        <v>1336</v>
      </c>
      <c r="C97" s="283"/>
      <c r="D97" s="283"/>
      <c r="E97" s="829"/>
      <c r="F97" s="295"/>
      <c r="G97" s="295"/>
      <c r="H97" s="295"/>
      <c r="I97" s="295"/>
      <c r="J97" s="295"/>
      <c r="K97" s="295"/>
      <c r="L97" s="295"/>
      <c r="M97" s="295"/>
      <c r="N97" s="295"/>
      <c r="O97" s="295"/>
      <c r="P97" s="295"/>
      <c r="Q97" s="295"/>
      <c r="R97" s="295"/>
      <c r="S97" s="295"/>
      <c r="T97" s="295"/>
      <c r="U97" s="295"/>
      <c r="V97" s="295"/>
      <c r="W97" s="295"/>
      <c r="X97" s="295"/>
      <c r="Y97" s="295"/>
      <c r="Z97" s="295"/>
      <c r="AA97" s="295"/>
      <c r="AB97" s="295"/>
      <c r="AC97" s="295"/>
      <c r="AD97" s="285"/>
      <c r="AE97" s="283"/>
      <c r="AF97" s="283"/>
      <c r="AG97" s="827"/>
    </row>
    <row r="98" spans="1:33" ht="13" x14ac:dyDescent="0.3">
      <c r="A98" s="819"/>
      <c r="B98" s="820" t="s">
        <v>271</v>
      </c>
      <c r="C98" s="284"/>
      <c r="D98" s="284"/>
      <c r="E98" s="286"/>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row>
    <row r="102" spans="1:33" ht="13" x14ac:dyDescent="0.3">
      <c r="B102" s="810" t="s">
        <v>552</v>
      </c>
      <c r="F102" s="811" t="s">
        <v>10</v>
      </c>
    </row>
    <row r="103" spans="1:33" ht="26.15" customHeight="1" x14ac:dyDescent="0.35">
      <c r="A103" s="812"/>
      <c r="B103" s="825" t="s">
        <v>418</v>
      </c>
      <c r="C103" s="1540" t="s">
        <v>526</v>
      </c>
      <c r="D103" s="1540" t="s">
        <v>527</v>
      </c>
      <c r="E103" s="1540" t="s">
        <v>598</v>
      </c>
      <c r="F103" s="1542" t="s">
        <v>599</v>
      </c>
      <c r="G103" s="1543"/>
      <c r="H103" s="1543"/>
      <c r="I103" s="1543"/>
      <c r="J103" s="1543"/>
      <c r="K103" s="1543"/>
      <c r="L103" s="1543"/>
      <c r="M103" s="1543"/>
      <c r="N103" s="1543"/>
      <c r="O103" s="1543"/>
      <c r="P103" s="1543"/>
      <c r="Q103" s="1543"/>
      <c r="R103" s="1543"/>
      <c r="S103" s="1543"/>
      <c r="T103" s="1543"/>
      <c r="U103" s="1543"/>
      <c r="V103" s="1543"/>
      <c r="W103" s="1543"/>
      <c r="X103" s="1543"/>
      <c r="Y103" s="1543"/>
      <c r="Z103" s="1543"/>
      <c r="AA103" s="1543"/>
      <c r="AB103" s="1543"/>
      <c r="AC103" s="1543"/>
      <c r="AD103" s="1544"/>
      <c r="AE103" s="813" t="s">
        <v>549</v>
      </c>
      <c r="AF103" s="813" t="s">
        <v>542</v>
      </c>
      <c r="AG103" s="813" t="s">
        <v>550</v>
      </c>
    </row>
    <row r="104" spans="1:33" ht="12.9" customHeight="1" x14ac:dyDescent="0.25">
      <c r="A104" s="812"/>
      <c r="B104" s="825"/>
      <c r="C104" s="1541"/>
      <c r="D104" s="1541"/>
      <c r="E104" s="1541"/>
      <c r="F104" s="814" t="s">
        <v>528</v>
      </c>
      <c r="G104" s="814" t="s">
        <v>529</v>
      </c>
      <c r="H104" s="814" t="s">
        <v>530</v>
      </c>
      <c r="I104" s="814" t="s">
        <v>531</v>
      </c>
      <c r="J104" s="814" t="s">
        <v>532</v>
      </c>
      <c r="K104" s="814" t="s">
        <v>533</v>
      </c>
      <c r="L104" s="814" t="s">
        <v>534</v>
      </c>
      <c r="M104" s="814" t="s">
        <v>535</v>
      </c>
      <c r="N104" s="814" t="s">
        <v>536</v>
      </c>
      <c r="O104" s="814" t="s">
        <v>537</v>
      </c>
      <c r="P104" s="814" t="s">
        <v>538</v>
      </c>
      <c r="Q104" s="814" t="s">
        <v>539</v>
      </c>
      <c r="R104" s="814" t="s">
        <v>540</v>
      </c>
      <c r="S104" s="814" t="s">
        <v>541</v>
      </c>
      <c r="T104" s="814" t="s">
        <v>326</v>
      </c>
      <c r="U104" s="814" t="s">
        <v>517</v>
      </c>
      <c r="V104" s="814" t="s">
        <v>518</v>
      </c>
      <c r="W104" s="814" t="s">
        <v>519</v>
      </c>
      <c r="X104" s="814" t="s">
        <v>520</v>
      </c>
      <c r="Y104" s="814" t="s">
        <v>521</v>
      </c>
      <c r="Z104" s="814" t="s">
        <v>934</v>
      </c>
      <c r="AA104" s="814" t="s">
        <v>935</v>
      </c>
      <c r="AB104" s="814" t="s">
        <v>939</v>
      </c>
      <c r="AC104" s="814" t="s">
        <v>936</v>
      </c>
      <c r="AD104" s="814" t="s">
        <v>938</v>
      </c>
      <c r="AE104" s="813"/>
      <c r="AF104" s="813"/>
      <c r="AG104" s="813"/>
    </row>
    <row r="105" spans="1:33" x14ac:dyDescent="0.25">
      <c r="A105" s="815" t="s">
        <v>543</v>
      </c>
      <c r="B105" s="816">
        <v>2005</v>
      </c>
      <c r="C105" s="815"/>
      <c r="D105" s="815"/>
      <c r="E105" s="826"/>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827"/>
      <c r="AF105" s="827"/>
      <c r="AG105" s="827"/>
    </row>
    <row r="106" spans="1:33" x14ac:dyDescent="0.25">
      <c r="A106" s="815" t="s">
        <v>544</v>
      </c>
      <c r="B106" s="816" t="s">
        <v>528</v>
      </c>
      <c r="C106" s="815"/>
      <c r="D106" s="815"/>
      <c r="E106" s="826"/>
      <c r="F106" s="285"/>
      <c r="G106" s="294"/>
      <c r="H106" s="294"/>
      <c r="I106" s="294"/>
      <c r="J106" s="294"/>
      <c r="K106" s="294"/>
      <c r="L106" s="294"/>
      <c r="M106" s="294"/>
      <c r="N106" s="294"/>
      <c r="O106" s="294"/>
      <c r="P106" s="294"/>
      <c r="Q106" s="294"/>
      <c r="R106" s="294"/>
      <c r="S106" s="294"/>
      <c r="T106" s="294"/>
      <c r="U106" s="294"/>
      <c r="V106" s="294"/>
      <c r="W106" s="294"/>
      <c r="X106" s="294"/>
      <c r="Y106" s="294"/>
      <c r="Z106" s="294"/>
      <c r="AA106" s="294"/>
      <c r="AB106" s="294"/>
      <c r="AC106" s="294"/>
      <c r="AD106" s="294"/>
      <c r="AE106" s="827"/>
      <c r="AF106" s="827"/>
      <c r="AG106" s="827"/>
    </row>
    <row r="107" spans="1:33" x14ac:dyDescent="0.25">
      <c r="A107" s="815" t="s">
        <v>544</v>
      </c>
      <c r="B107" s="816" t="s">
        <v>529</v>
      </c>
      <c r="C107" s="815"/>
      <c r="D107" s="815"/>
      <c r="E107" s="826"/>
      <c r="F107" s="295"/>
      <c r="G107" s="285"/>
      <c r="H107" s="294"/>
      <c r="I107" s="294"/>
      <c r="J107" s="294"/>
      <c r="K107" s="294"/>
      <c r="L107" s="294"/>
      <c r="M107" s="294"/>
      <c r="N107" s="294"/>
      <c r="O107" s="294"/>
      <c r="P107" s="294"/>
      <c r="Q107" s="294"/>
      <c r="R107" s="294"/>
      <c r="S107" s="294"/>
      <c r="T107" s="294"/>
      <c r="U107" s="294"/>
      <c r="V107" s="294"/>
      <c r="W107" s="294"/>
      <c r="X107" s="294"/>
      <c r="Y107" s="294"/>
      <c r="Z107" s="294"/>
      <c r="AA107" s="294"/>
      <c r="AB107" s="294"/>
      <c r="AC107" s="294"/>
      <c r="AD107" s="294"/>
      <c r="AE107" s="827"/>
      <c r="AF107" s="827"/>
      <c r="AG107" s="827"/>
    </row>
    <row r="108" spans="1:33" x14ac:dyDescent="0.25">
      <c r="A108" s="815" t="s">
        <v>544</v>
      </c>
      <c r="B108" s="816" t="s">
        <v>530</v>
      </c>
      <c r="C108" s="815"/>
      <c r="D108" s="815"/>
      <c r="E108" s="826"/>
      <c r="F108" s="295"/>
      <c r="G108" s="295"/>
      <c r="H108" s="285"/>
      <c r="I108" s="294"/>
      <c r="J108" s="294"/>
      <c r="K108" s="294"/>
      <c r="L108" s="294"/>
      <c r="M108" s="294"/>
      <c r="N108" s="294"/>
      <c r="O108" s="294"/>
      <c r="P108" s="294"/>
      <c r="Q108" s="294"/>
      <c r="R108" s="294"/>
      <c r="S108" s="294"/>
      <c r="T108" s="294"/>
      <c r="U108" s="294"/>
      <c r="V108" s="294"/>
      <c r="W108" s="294"/>
      <c r="X108" s="294"/>
      <c r="Y108" s="294"/>
      <c r="Z108" s="294"/>
      <c r="AA108" s="294"/>
      <c r="AB108" s="294"/>
      <c r="AC108" s="294"/>
      <c r="AD108" s="294"/>
      <c r="AE108" s="827"/>
      <c r="AF108" s="827"/>
      <c r="AG108" s="827"/>
    </row>
    <row r="109" spans="1:33" x14ac:dyDescent="0.25">
      <c r="A109" s="815" t="s">
        <v>544</v>
      </c>
      <c r="B109" s="816" t="s">
        <v>531</v>
      </c>
      <c r="C109" s="815"/>
      <c r="D109" s="815"/>
      <c r="E109" s="826"/>
      <c r="F109" s="295"/>
      <c r="G109" s="295"/>
      <c r="H109" s="295"/>
      <c r="I109" s="285"/>
      <c r="J109" s="294"/>
      <c r="K109" s="294"/>
      <c r="L109" s="294"/>
      <c r="M109" s="294"/>
      <c r="N109" s="294"/>
      <c r="O109" s="294"/>
      <c r="P109" s="294"/>
      <c r="Q109" s="294"/>
      <c r="R109" s="294"/>
      <c r="S109" s="294"/>
      <c r="T109" s="294"/>
      <c r="U109" s="294"/>
      <c r="V109" s="294"/>
      <c r="W109" s="294"/>
      <c r="X109" s="294"/>
      <c r="Y109" s="294"/>
      <c r="Z109" s="294"/>
      <c r="AA109" s="294"/>
      <c r="AB109" s="294"/>
      <c r="AC109" s="294"/>
      <c r="AD109" s="294"/>
      <c r="AE109" s="827"/>
      <c r="AF109" s="827"/>
      <c r="AG109" s="827"/>
    </row>
    <row r="110" spans="1:33" x14ac:dyDescent="0.25">
      <c r="A110" s="815" t="s">
        <v>544</v>
      </c>
      <c r="B110" s="816" t="s">
        <v>532</v>
      </c>
      <c r="C110" s="815"/>
      <c r="D110" s="815"/>
      <c r="E110" s="826"/>
      <c r="F110" s="295"/>
      <c r="G110" s="295"/>
      <c r="H110" s="295"/>
      <c r="I110" s="295"/>
      <c r="J110" s="285"/>
      <c r="K110" s="294"/>
      <c r="L110" s="294"/>
      <c r="M110" s="294"/>
      <c r="N110" s="294"/>
      <c r="O110" s="294"/>
      <c r="P110" s="294"/>
      <c r="Q110" s="294"/>
      <c r="R110" s="294"/>
      <c r="S110" s="294"/>
      <c r="T110" s="294"/>
      <c r="U110" s="294"/>
      <c r="V110" s="294"/>
      <c r="W110" s="294"/>
      <c r="X110" s="294"/>
      <c r="Y110" s="294"/>
      <c r="Z110" s="294"/>
      <c r="AA110" s="294"/>
      <c r="AB110" s="294"/>
      <c r="AC110" s="294"/>
      <c r="AD110" s="294"/>
      <c r="AE110" s="827"/>
      <c r="AF110" s="827"/>
      <c r="AG110" s="827"/>
    </row>
    <row r="111" spans="1:33" x14ac:dyDescent="0.25">
      <c r="A111" s="815" t="s">
        <v>544</v>
      </c>
      <c r="B111" s="816" t="s">
        <v>533</v>
      </c>
      <c r="C111" s="815"/>
      <c r="D111" s="815"/>
      <c r="E111" s="826"/>
      <c r="F111" s="295"/>
      <c r="G111" s="295"/>
      <c r="H111" s="295"/>
      <c r="I111" s="295"/>
      <c r="J111" s="295"/>
      <c r="K111" s="285"/>
      <c r="L111" s="294"/>
      <c r="M111" s="294"/>
      <c r="N111" s="294"/>
      <c r="O111" s="294"/>
      <c r="P111" s="294"/>
      <c r="Q111" s="294"/>
      <c r="R111" s="294"/>
      <c r="S111" s="294"/>
      <c r="T111" s="294"/>
      <c r="U111" s="294"/>
      <c r="V111" s="294"/>
      <c r="W111" s="294"/>
      <c r="X111" s="294"/>
      <c r="Y111" s="294"/>
      <c r="Z111" s="294"/>
      <c r="AA111" s="294"/>
      <c r="AB111" s="294"/>
      <c r="AC111" s="294"/>
      <c r="AD111" s="294"/>
      <c r="AE111" s="827"/>
      <c r="AF111" s="827"/>
      <c r="AG111" s="827"/>
    </row>
    <row r="112" spans="1:33" x14ac:dyDescent="0.25">
      <c r="A112" s="815" t="s">
        <v>544</v>
      </c>
      <c r="B112" s="816" t="s">
        <v>534</v>
      </c>
      <c r="C112" s="815"/>
      <c r="D112" s="815"/>
      <c r="E112" s="826"/>
      <c r="F112" s="295"/>
      <c r="G112" s="295"/>
      <c r="H112" s="295"/>
      <c r="I112" s="295"/>
      <c r="J112" s="295"/>
      <c r="K112" s="295"/>
      <c r="L112" s="285"/>
      <c r="M112" s="294"/>
      <c r="N112" s="294"/>
      <c r="O112" s="294"/>
      <c r="P112" s="294"/>
      <c r="Q112" s="294"/>
      <c r="R112" s="294"/>
      <c r="S112" s="294"/>
      <c r="T112" s="294"/>
      <c r="U112" s="294"/>
      <c r="V112" s="294"/>
      <c r="W112" s="294"/>
      <c r="X112" s="294"/>
      <c r="Y112" s="294"/>
      <c r="Z112" s="294"/>
      <c r="AA112" s="294"/>
      <c r="AB112" s="294"/>
      <c r="AC112" s="294"/>
      <c r="AD112" s="294"/>
      <c r="AE112" s="827"/>
      <c r="AF112" s="827"/>
      <c r="AG112" s="827"/>
    </row>
    <row r="113" spans="1:33" x14ac:dyDescent="0.25">
      <c r="A113" s="815" t="s">
        <v>544</v>
      </c>
      <c r="B113" s="816" t="s">
        <v>535</v>
      </c>
      <c r="C113" s="815"/>
      <c r="D113" s="815"/>
      <c r="E113" s="826"/>
      <c r="F113" s="295"/>
      <c r="G113" s="295"/>
      <c r="H113" s="295"/>
      <c r="I113" s="295"/>
      <c r="J113" s="295"/>
      <c r="K113" s="295"/>
      <c r="L113" s="295"/>
      <c r="M113" s="285"/>
      <c r="N113" s="294"/>
      <c r="O113" s="294"/>
      <c r="P113" s="294"/>
      <c r="Q113" s="294"/>
      <c r="R113" s="294"/>
      <c r="S113" s="294"/>
      <c r="T113" s="294"/>
      <c r="U113" s="294"/>
      <c r="V113" s="294"/>
      <c r="W113" s="294"/>
      <c r="X113" s="294"/>
      <c r="Y113" s="294"/>
      <c r="Z113" s="294"/>
      <c r="AA113" s="294"/>
      <c r="AB113" s="294"/>
      <c r="AC113" s="294"/>
      <c r="AD113" s="294"/>
      <c r="AE113" s="827"/>
      <c r="AF113" s="827"/>
      <c r="AG113" s="827"/>
    </row>
    <row r="114" spans="1:33" x14ac:dyDescent="0.25">
      <c r="A114" s="815" t="s">
        <v>544</v>
      </c>
      <c r="B114" s="816" t="s">
        <v>536</v>
      </c>
      <c r="C114" s="815"/>
      <c r="D114" s="815"/>
      <c r="E114" s="826"/>
      <c r="F114" s="295"/>
      <c r="G114" s="295"/>
      <c r="H114" s="295"/>
      <c r="I114" s="295"/>
      <c r="J114" s="295"/>
      <c r="K114" s="295"/>
      <c r="L114" s="295"/>
      <c r="M114" s="295"/>
      <c r="N114" s="285"/>
      <c r="O114" s="294"/>
      <c r="P114" s="294"/>
      <c r="Q114" s="294"/>
      <c r="R114" s="294"/>
      <c r="S114" s="294"/>
      <c r="T114" s="294"/>
      <c r="U114" s="294"/>
      <c r="V114" s="294"/>
      <c r="W114" s="294"/>
      <c r="X114" s="294"/>
      <c r="Y114" s="294"/>
      <c r="Z114" s="294"/>
      <c r="AA114" s="294"/>
      <c r="AB114" s="294"/>
      <c r="AC114" s="294"/>
      <c r="AD114" s="294"/>
      <c r="AE114" s="827"/>
      <c r="AF114" s="827"/>
      <c r="AG114" s="827"/>
    </row>
    <row r="115" spans="1:33" x14ac:dyDescent="0.25">
      <c r="A115" s="815" t="s">
        <v>544</v>
      </c>
      <c r="B115" s="816" t="s">
        <v>537</v>
      </c>
      <c r="C115" s="283"/>
      <c r="D115" s="815"/>
      <c r="E115" s="826"/>
      <c r="F115" s="295"/>
      <c r="G115" s="295"/>
      <c r="H115" s="295"/>
      <c r="I115" s="295"/>
      <c r="J115" s="295"/>
      <c r="K115" s="295"/>
      <c r="L115" s="295"/>
      <c r="M115" s="295"/>
      <c r="N115" s="295"/>
      <c r="O115" s="285"/>
      <c r="P115" s="294"/>
      <c r="Q115" s="294"/>
      <c r="R115" s="294"/>
      <c r="S115" s="294"/>
      <c r="T115" s="294"/>
      <c r="U115" s="294"/>
      <c r="V115" s="294"/>
      <c r="W115" s="294"/>
      <c r="X115" s="294"/>
      <c r="Y115" s="294"/>
      <c r="Z115" s="294"/>
      <c r="AA115" s="294"/>
      <c r="AB115" s="294"/>
      <c r="AC115" s="294"/>
      <c r="AD115" s="294"/>
      <c r="AE115" s="827"/>
      <c r="AF115" s="827"/>
      <c r="AG115" s="827"/>
    </row>
    <row r="116" spans="1:33" x14ac:dyDescent="0.25">
      <c r="A116" s="815" t="s">
        <v>544</v>
      </c>
      <c r="B116" s="816" t="s">
        <v>538</v>
      </c>
      <c r="C116" s="283"/>
      <c r="D116" s="815"/>
      <c r="E116" s="826"/>
      <c r="F116" s="295"/>
      <c r="G116" s="295"/>
      <c r="H116" s="295"/>
      <c r="I116" s="295"/>
      <c r="J116" s="295"/>
      <c r="K116" s="295"/>
      <c r="L116" s="295"/>
      <c r="M116" s="295"/>
      <c r="N116" s="295"/>
      <c r="O116" s="295"/>
      <c r="P116" s="285"/>
      <c r="Q116" s="294"/>
      <c r="R116" s="294"/>
      <c r="S116" s="294"/>
      <c r="T116" s="294"/>
      <c r="U116" s="294"/>
      <c r="V116" s="294"/>
      <c r="W116" s="294"/>
      <c r="X116" s="294"/>
      <c r="Y116" s="294"/>
      <c r="Z116" s="294"/>
      <c r="AA116" s="294"/>
      <c r="AB116" s="294"/>
      <c r="AC116" s="294"/>
      <c r="AD116" s="294"/>
      <c r="AE116" s="827"/>
      <c r="AF116" s="827"/>
      <c r="AG116" s="827"/>
    </row>
    <row r="117" spans="1:33" x14ac:dyDescent="0.25">
      <c r="A117" s="815" t="s">
        <v>544</v>
      </c>
      <c r="B117" s="816" t="s">
        <v>539</v>
      </c>
      <c r="C117" s="283"/>
      <c r="D117" s="283"/>
      <c r="E117" s="826"/>
      <c r="F117" s="295"/>
      <c r="G117" s="295"/>
      <c r="H117" s="295"/>
      <c r="I117" s="295"/>
      <c r="J117" s="295"/>
      <c r="K117" s="295"/>
      <c r="L117" s="295"/>
      <c r="M117" s="295"/>
      <c r="N117" s="295"/>
      <c r="O117" s="295"/>
      <c r="P117" s="295"/>
      <c r="Q117" s="285"/>
      <c r="R117" s="294"/>
      <c r="S117" s="294"/>
      <c r="T117" s="294"/>
      <c r="U117" s="294"/>
      <c r="V117" s="294"/>
      <c r="W117" s="294"/>
      <c r="X117" s="294"/>
      <c r="Y117" s="294"/>
      <c r="Z117" s="294"/>
      <c r="AA117" s="294"/>
      <c r="AB117" s="294"/>
      <c r="AC117" s="294"/>
      <c r="AD117" s="294"/>
      <c r="AE117" s="827"/>
      <c r="AF117" s="827"/>
      <c r="AG117" s="827"/>
    </row>
    <row r="118" spans="1:33" x14ac:dyDescent="0.25">
      <c r="A118" s="815" t="s">
        <v>544</v>
      </c>
      <c r="B118" s="816" t="s">
        <v>540</v>
      </c>
      <c r="C118" s="283"/>
      <c r="D118" s="283"/>
      <c r="E118" s="826"/>
      <c r="F118" s="295"/>
      <c r="G118" s="295"/>
      <c r="H118" s="295"/>
      <c r="I118" s="295"/>
      <c r="J118" s="295"/>
      <c r="K118" s="295"/>
      <c r="L118" s="295"/>
      <c r="M118" s="295"/>
      <c r="N118" s="295"/>
      <c r="O118" s="295"/>
      <c r="P118" s="295"/>
      <c r="Q118" s="295"/>
      <c r="R118" s="285"/>
      <c r="S118" s="294"/>
      <c r="T118" s="294"/>
      <c r="U118" s="294"/>
      <c r="V118" s="294"/>
      <c r="W118" s="294"/>
      <c r="X118" s="294"/>
      <c r="Y118" s="294"/>
      <c r="Z118" s="294"/>
      <c r="AA118" s="294"/>
      <c r="AB118" s="294"/>
      <c r="AC118" s="294"/>
      <c r="AD118" s="294"/>
      <c r="AE118" s="827"/>
      <c r="AF118" s="827"/>
      <c r="AG118" s="827"/>
    </row>
    <row r="119" spans="1:33" x14ac:dyDescent="0.25">
      <c r="A119" s="815" t="s">
        <v>544</v>
      </c>
      <c r="B119" s="816" t="s">
        <v>541</v>
      </c>
      <c r="C119" s="283"/>
      <c r="D119" s="283"/>
      <c r="E119" s="826"/>
      <c r="F119" s="295"/>
      <c r="G119" s="295"/>
      <c r="H119" s="295"/>
      <c r="I119" s="295"/>
      <c r="J119" s="295"/>
      <c r="K119" s="295"/>
      <c r="L119" s="295"/>
      <c r="M119" s="295"/>
      <c r="N119" s="295"/>
      <c r="O119" s="295"/>
      <c r="P119" s="295"/>
      <c r="Q119" s="295"/>
      <c r="R119" s="295"/>
      <c r="S119" s="285"/>
      <c r="T119" s="294"/>
      <c r="U119" s="294"/>
      <c r="V119" s="294"/>
      <c r="W119" s="294"/>
      <c r="X119" s="294"/>
      <c r="Y119" s="294"/>
      <c r="Z119" s="294"/>
      <c r="AA119" s="294"/>
      <c r="AB119" s="294"/>
      <c r="AC119" s="294"/>
      <c r="AD119" s="294"/>
      <c r="AE119" s="827"/>
      <c r="AF119" s="827"/>
      <c r="AG119" s="827"/>
    </row>
    <row r="120" spans="1:33" x14ac:dyDescent="0.25">
      <c r="A120" s="815" t="s">
        <v>544</v>
      </c>
      <c r="B120" s="816" t="s">
        <v>545</v>
      </c>
      <c r="C120" s="283"/>
      <c r="D120" s="283"/>
      <c r="E120" s="829"/>
      <c r="F120" s="295"/>
      <c r="G120" s="295"/>
      <c r="H120" s="295"/>
      <c r="I120" s="295"/>
      <c r="J120" s="295"/>
      <c r="K120" s="295"/>
      <c r="L120" s="295"/>
      <c r="M120" s="295"/>
      <c r="N120" s="295"/>
      <c r="O120" s="295"/>
      <c r="P120" s="295"/>
      <c r="Q120" s="295"/>
      <c r="R120" s="295"/>
      <c r="S120" s="295"/>
      <c r="T120" s="285"/>
      <c r="U120" s="294"/>
      <c r="V120" s="294"/>
      <c r="W120" s="294"/>
      <c r="X120" s="294"/>
      <c r="Y120" s="294"/>
      <c r="Z120" s="294"/>
      <c r="AA120" s="294"/>
      <c r="AB120" s="294"/>
      <c r="AC120" s="294"/>
      <c r="AD120" s="294"/>
      <c r="AE120" s="827"/>
      <c r="AF120" s="827"/>
      <c r="AG120" s="827"/>
    </row>
    <row r="121" spans="1:33" x14ac:dyDescent="0.25">
      <c r="A121" s="815" t="s">
        <v>544</v>
      </c>
      <c r="B121" s="816" t="s">
        <v>546</v>
      </c>
      <c r="C121" s="283"/>
      <c r="D121" s="283"/>
      <c r="E121" s="829"/>
      <c r="F121" s="295"/>
      <c r="G121" s="295"/>
      <c r="H121" s="295"/>
      <c r="I121" s="295"/>
      <c r="J121" s="295"/>
      <c r="K121" s="295"/>
      <c r="L121" s="295"/>
      <c r="M121" s="295"/>
      <c r="N121" s="295"/>
      <c r="O121" s="295"/>
      <c r="P121" s="295"/>
      <c r="Q121" s="295"/>
      <c r="R121" s="295"/>
      <c r="S121" s="295"/>
      <c r="T121" s="295"/>
      <c r="U121" s="285"/>
      <c r="V121" s="294"/>
      <c r="W121" s="294"/>
      <c r="X121" s="294"/>
      <c r="Y121" s="294"/>
      <c r="Z121" s="294"/>
      <c r="AA121" s="294"/>
      <c r="AB121" s="294"/>
      <c r="AC121" s="294"/>
      <c r="AD121" s="294"/>
      <c r="AE121" s="827"/>
      <c r="AF121" s="827"/>
      <c r="AG121" s="827"/>
    </row>
    <row r="122" spans="1:33" x14ac:dyDescent="0.25">
      <c r="A122" s="815" t="s">
        <v>544</v>
      </c>
      <c r="B122" s="816" t="s">
        <v>547</v>
      </c>
      <c r="C122" s="283"/>
      <c r="D122" s="283"/>
      <c r="E122" s="829"/>
      <c r="F122" s="295"/>
      <c r="G122" s="295"/>
      <c r="H122" s="295"/>
      <c r="I122" s="295"/>
      <c r="J122" s="295"/>
      <c r="K122" s="295"/>
      <c r="L122" s="295"/>
      <c r="M122" s="295"/>
      <c r="N122" s="295"/>
      <c r="O122" s="295"/>
      <c r="P122" s="295"/>
      <c r="Q122" s="295"/>
      <c r="R122" s="295"/>
      <c r="S122" s="295"/>
      <c r="T122" s="295"/>
      <c r="U122" s="295"/>
      <c r="V122" s="285"/>
      <c r="W122" s="294"/>
      <c r="X122" s="294"/>
      <c r="Y122" s="294"/>
      <c r="Z122" s="294"/>
      <c r="AA122" s="294"/>
      <c r="AB122" s="294"/>
      <c r="AC122" s="294"/>
      <c r="AD122" s="294"/>
      <c r="AE122" s="827"/>
      <c r="AF122" s="827"/>
      <c r="AG122" s="827"/>
    </row>
    <row r="123" spans="1:33" x14ac:dyDescent="0.25">
      <c r="A123" s="815" t="s">
        <v>544</v>
      </c>
      <c r="B123" s="816" t="s">
        <v>557</v>
      </c>
      <c r="C123" s="283"/>
      <c r="D123" s="283"/>
      <c r="E123" s="829"/>
      <c r="F123" s="295"/>
      <c r="G123" s="295"/>
      <c r="H123" s="295"/>
      <c r="I123" s="295"/>
      <c r="J123" s="295"/>
      <c r="K123" s="295"/>
      <c r="L123" s="295"/>
      <c r="M123" s="295"/>
      <c r="N123" s="295"/>
      <c r="O123" s="295"/>
      <c r="P123" s="295"/>
      <c r="Q123" s="295"/>
      <c r="R123" s="295"/>
      <c r="S123" s="295"/>
      <c r="T123" s="295"/>
      <c r="U123" s="295"/>
      <c r="V123" s="295"/>
      <c r="W123" s="285"/>
      <c r="X123" s="294"/>
      <c r="Y123" s="294"/>
      <c r="Z123" s="294"/>
      <c r="AA123" s="294"/>
      <c r="AB123" s="294"/>
      <c r="AC123" s="294"/>
      <c r="AD123" s="294"/>
      <c r="AE123" s="827"/>
      <c r="AF123" s="827"/>
      <c r="AG123" s="827"/>
    </row>
    <row r="124" spans="1:33" x14ac:dyDescent="0.25">
      <c r="A124" s="815" t="s">
        <v>544</v>
      </c>
      <c r="B124" s="816" t="s">
        <v>558</v>
      </c>
      <c r="C124" s="283"/>
      <c r="D124" s="283"/>
      <c r="E124" s="829"/>
      <c r="F124" s="295"/>
      <c r="G124" s="295"/>
      <c r="H124" s="295"/>
      <c r="I124" s="295"/>
      <c r="J124" s="295"/>
      <c r="K124" s="295"/>
      <c r="L124" s="295"/>
      <c r="M124" s="295"/>
      <c r="N124" s="295"/>
      <c r="O124" s="295"/>
      <c r="P124" s="295"/>
      <c r="Q124" s="295"/>
      <c r="R124" s="295"/>
      <c r="S124" s="295"/>
      <c r="T124" s="295"/>
      <c r="U124" s="295"/>
      <c r="V124" s="295"/>
      <c r="W124" s="295"/>
      <c r="X124" s="285"/>
      <c r="Y124" s="294"/>
      <c r="Z124" s="294"/>
      <c r="AA124" s="294"/>
      <c r="AB124" s="294"/>
      <c r="AC124" s="294"/>
      <c r="AD124" s="294"/>
      <c r="AE124" s="827"/>
      <c r="AF124" s="827"/>
      <c r="AG124" s="827"/>
    </row>
    <row r="125" spans="1:33" x14ac:dyDescent="0.25">
      <c r="A125" s="815" t="s">
        <v>544</v>
      </c>
      <c r="B125" s="816" t="s">
        <v>559</v>
      </c>
      <c r="C125" s="283"/>
      <c r="D125" s="283"/>
      <c r="E125" s="829"/>
      <c r="F125" s="295"/>
      <c r="G125" s="295"/>
      <c r="H125" s="295"/>
      <c r="I125" s="295"/>
      <c r="J125" s="295"/>
      <c r="K125" s="295"/>
      <c r="L125" s="295"/>
      <c r="M125" s="295"/>
      <c r="N125" s="295"/>
      <c r="O125" s="295"/>
      <c r="P125" s="295"/>
      <c r="Q125" s="295"/>
      <c r="R125" s="295"/>
      <c r="S125" s="295"/>
      <c r="T125" s="295"/>
      <c r="U125" s="295"/>
      <c r="V125" s="295"/>
      <c r="W125" s="295"/>
      <c r="X125" s="295"/>
      <c r="Y125" s="285"/>
      <c r="Z125" s="294"/>
      <c r="AA125" s="294"/>
      <c r="AB125" s="294"/>
      <c r="AC125" s="294"/>
      <c r="AD125" s="294"/>
      <c r="AE125" s="827"/>
      <c r="AF125" s="827"/>
      <c r="AG125" s="827"/>
    </row>
    <row r="126" spans="1:33" x14ac:dyDescent="0.25">
      <c r="A126" s="815" t="s">
        <v>544</v>
      </c>
      <c r="B126" s="816" t="s">
        <v>1332</v>
      </c>
      <c r="C126" s="283"/>
      <c r="D126" s="283"/>
      <c r="E126" s="829"/>
      <c r="F126" s="295"/>
      <c r="G126" s="295"/>
      <c r="H126" s="295"/>
      <c r="I126" s="295"/>
      <c r="J126" s="295"/>
      <c r="K126" s="295"/>
      <c r="L126" s="295"/>
      <c r="M126" s="295"/>
      <c r="N126" s="295"/>
      <c r="O126" s="295"/>
      <c r="P126" s="295"/>
      <c r="Q126" s="295"/>
      <c r="R126" s="295"/>
      <c r="S126" s="295"/>
      <c r="T126" s="295"/>
      <c r="U126" s="295"/>
      <c r="V126" s="295"/>
      <c r="W126" s="295"/>
      <c r="X126" s="295"/>
      <c r="Y126" s="295"/>
      <c r="Z126" s="285"/>
      <c r="AA126" s="294"/>
      <c r="AB126" s="294"/>
      <c r="AC126" s="294"/>
      <c r="AD126" s="294"/>
      <c r="AE126" s="283"/>
      <c r="AF126" s="283"/>
      <c r="AG126" s="827"/>
    </row>
    <row r="127" spans="1:33" x14ac:dyDescent="0.25">
      <c r="A127" s="815" t="s">
        <v>544</v>
      </c>
      <c r="B127" s="816" t="s">
        <v>1333</v>
      </c>
      <c r="C127" s="283"/>
      <c r="D127" s="283"/>
      <c r="E127" s="829"/>
      <c r="F127" s="295"/>
      <c r="G127" s="295"/>
      <c r="H127" s="295"/>
      <c r="I127" s="295"/>
      <c r="J127" s="295"/>
      <c r="K127" s="295"/>
      <c r="L127" s="295"/>
      <c r="M127" s="295"/>
      <c r="N127" s="295"/>
      <c r="O127" s="295"/>
      <c r="P127" s="295"/>
      <c r="Q127" s="295"/>
      <c r="R127" s="295"/>
      <c r="S127" s="295"/>
      <c r="T127" s="295"/>
      <c r="U127" s="295"/>
      <c r="V127" s="295"/>
      <c r="W127" s="295"/>
      <c r="X127" s="295"/>
      <c r="Y127" s="295"/>
      <c r="Z127" s="295"/>
      <c r="AA127" s="285"/>
      <c r="AB127" s="294"/>
      <c r="AC127" s="294"/>
      <c r="AD127" s="294"/>
      <c r="AE127" s="283"/>
      <c r="AF127" s="283"/>
      <c r="AG127" s="827"/>
    </row>
    <row r="128" spans="1:33" x14ac:dyDescent="0.25">
      <c r="A128" s="815" t="s">
        <v>544</v>
      </c>
      <c r="B128" s="816" t="s">
        <v>1334</v>
      </c>
      <c r="C128" s="283"/>
      <c r="D128" s="283"/>
      <c r="E128" s="829"/>
      <c r="F128" s="295"/>
      <c r="G128" s="295"/>
      <c r="H128" s="295"/>
      <c r="I128" s="295"/>
      <c r="J128" s="295"/>
      <c r="K128" s="295"/>
      <c r="L128" s="295"/>
      <c r="M128" s="295"/>
      <c r="N128" s="295"/>
      <c r="O128" s="295"/>
      <c r="P128" s="295"/>
      <c r="Q128" s="295"/>
      <c r="R128" s="295"/>
      <c r="S128" s="295"/>
      <c r="T128" s="295"/>
      <c r="U128" s="295"/>
      <c r="V128" s="295"/>
      <c r="W128" s="295"/>
      <c r="X128" s="295"/>
      <c r="Y128" s="295"/>
      <c r="Z128" s="295"/>
      <c r="AA128" s="295"/>
      <c r="AB128" s="285"/>
      <c r="AC128" s="294"/>
      <c r="AD128" s="294"/>
      <c r="AE128" s="283"/>
      <c r="AF128" s="283"/>
      <c r="AG128" s="827"/>
    </row>
    <row r="129" spans="1:33" x14ac:dyDescent="0.25">
      <c r="A129" s="815" t="s">
        <v>544</v>
      </c>
      <c r="B129" s="816" t="s">
        <v>1335</v>
      </c>
      <c r="C129" s="283"/>
      <c r="D129" s="283"/>
      <c r="E129" s="829"/>
      <c r="F129" s="295"/>
      <c r="G129" s="295"/>
      <c r="H129" s="295"/>
      <c r="I129" s="295"/>
      <c r="J129" s="295"/>
      <c r="K129" s="295"/>
      <c r="L129" s="295"/>
      <c r="M129" s="295"/>
      <c r="N129" s="295"/>
      <c r="O129" s="295"/>
      <c r="P129" s="295"/>
      <c r="Q129" s="295"/>
      <c r="R129" s="295"/>
      <c r="S129" s="295"/>
      <c r="T129" s="295"/>
      <c r="U129" s="295"/>
      <c r="V129" s="295"/>
      <c r="W129" s="295"/>
      <c r="X129" s="295"/>
      <c r="Y129" s="295"/>
      <c r="Z129" s="295"/>
      <c r="AA129" s="295"/>
      <c r="AB129" s="295"/>
      <c r="AC129" s="285"/>
      <c r="AD129" s="294"/>
      <c r="AE129" s="283"/>
      <c r="AF129" s="283"/>
      <c r="AG129" s="827"/>
    </row>
    <row r="130" spans="1:33" x14ac:dyDescent="0.25">
      <c r="A130" s="815" t="s">
        <v>544</v>
      </c>
      <c r="B130" s="816" t="s">
        <v>1336</v>
      </c>
      <c r="C130" s="283"/>
      <c r="D130" s="283"/>
      <c r="E130" s="829"/>
      <c r="F130" s="295"/>
      <c r="G130" s="295"/>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c r="AD130" s="285"/>
      <c r="AE130" s="283"/>
      <c r="AF130" s="283"/>
      <c r="AG130" s="827"/>
    </row>
    <row r="131" spans="1:33" ht="13" x14ac:dyDescent="0.3">
      <c r="A131" s="819"/>
      <c r="B131" s="820" t="s">
        <v>271</v>
      </c>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row>
    <row r="132" spans="1:33" x14ac:dyDescent="0.25">
      <c r="C132" s="831"/>
    </row>
    <row r="134" spans="1:33" x14ac:dyDescent="0.25">
      <c r="F134" s="821"/>
    </row>
    <row r="135" spans="1:33" ht="13" x14ac:dyDescent="0.3">
      <c r="B135" s="810" t="s">
        <v>553</v>
      </c>
      <c r="F135" s="811" t="s">
        <v>10</v>
      </c>
    </row>
    <row r="136" spans="1:33" ht="26.15" customHeight="1" x14ac:dyDescent="0.35">
      <c r="A136" s="812"/>
      <c r="B136" s="825" t="s">
        <v>418</v>
      </c>
      <c r="C136" s="1540" t="s">
        <v>526</v>
      </c>
      <c r="D136" s="1540" t="s">
        <v>527</v>
      </c>
      <c r="E136" s="1540" t="s">
        <v>598</v>
      </c>
      <c r="F136" s="1542" t="s">
        <v>599</v>
      </c>
      <c r="G136" s="1543"/>
      <c r="H136" s="1543"/>
      <c r="I136" s="1543"/>
      <c r="J136" s="1543"/>
      <c r="K136" s="1543"/>
      <c r="L136" s="1543"/>
      <c r="M136" s="1543"/>
      <c r="N136" s="1543"/>
      <c r="O136" s="1543"/>
      <c r="P136" s="1543"/>
      <c r="Q136" s="1543"/>
      <c r="R136" s="1543"/>
      <c r="S136" s="1543"/>
      <c r="T136" s="1543"/>
      <c r="U136" s="1543"/>
      <c r="V136" s="1543"/>
      <c r="W136" s="1543"/>
      <c r="X136" s="1543"/>
      <c r="Y136" s="1543"/>
      <c r="Z136" s="1543"/>
      <c r="AA136" s="1543"/>
      <c r="AB136" s="1543"/>
      <c r="AC136" s="1543"/>
      <c r="AD136" s="1544"/>
      <c r="AE136" s="813" t="s">
        <v>549</v>
      </c>
      <c r="AF136" s="813" t="s">
        <v>542</v>
      </c>
      <c r="AG136" s="813" t="s">
        <v>550</v>
      </c>
    </row>
    <row r="137" spans="1:33" ht="12.9" customHeight="1" x14ac:dyDescent="0.25">
      <c r="A137" s="812"/>
      <c r="B137" s="825"/>
      <c r="C137" s="1541"/>
      <c r="D137" s="1541"/>
      <c r="E137" s="1541"/>
      <c r="F137" s="814" t="s">
        <v>528</v>
      </c>
      <c r="G137" s="814" t="s">
        <v>529</v>
      </c>
      <c r="H137" s="814" t="s">
        <v>530</v>
      </c>
      <c r="I137" s="814" t="s">
        <v>531</v>
      </c>
      <c r="J137" s="814" t="s">
        <v>532</v>
      </c>
      <c r="K137" s="814" t="s">
        <v>533</v>
      </c>
      <c r="L137" s="814" t="s">
        <v>534</v>
      </c>
      <c r="M137" s="814" t="s">
        <v>535</v>
      </c>
      <c r="N137" s="814" t="s">
        <v>536</v>
      </c>
      <c r="O137" s="814" t="s">
        <v>537</v>
      </c>
      <c r="P137" s="814" t="s">
        <v>538</v>
      </c>
      <c r="Q137" s="814" t="s">
        <v>539</v>
      </c>
      <c r="R137" s="814" t="s">
        <v>540</v>
      </c>
      <c r="S137" s="814" t="s">
        <v>541</v>
      </c>
      <c r="T137" s="814" t="s">
        <v>326</v>
      </c>
      <c r="U137" s="814" t="s">
        <v>517</v>
      </c>
      <c r="V137" s="814" t="s">
        <v>518</v>
      </c>
      <c r="W137" s="814" t="s">
        <v>519</v>
      </c>
      <c r="X137" s="814" t="s">
        <v>520</v>
      </c>
      <c r="Y137" s="814" t="s">
        <v>521</v>
      </c>
      <c r="Z137" s="814" t="s">
        <v>934</v>
      </c>
      <c r="AA137" s="814" t="s">
        <v>935</v>
      </c>
      <c r="AB137" s="814" t="s">
        <v>939</v>
      </c>
      <c r="AC137" s="814" t="s">
        <v>936</v>
      </c>
      <c r="AD137" s="814" t="s">
        <v>938</v>
      </c>
      <c r="AE137" s="813"/>
      <c r="AF137" s="813"/>
      <c r="AG137" s="813"/>
    </row>
    <row r="138" spans="1:33" x14ac:dyDescent="0.25">
      <c r="A138" s="815" t="s">
        <v>543</v>
      </c>
      <c r="B138" s="816">
        <v>2005</v>
      </c>
      <c r="C138" s="815"/>
      <c r="D138" s="815"/>
      <c r="E138" s="826"/>
      <c r="F138" s="294"/>
      <c r="G138" s="294"/>
      <c r="H138" s="294"/>
      <c r="I138" s="294"/>
      <c r="J138" s="294"/>
      <c r="K138" s="294"/>
      <c r="L138" s="294"/>
      <c r="M138" s="294"/>
      <c r="N138" s="294"/>
      <c r="O138" s="294"/>
      <c r="P138" s="294"/>
      <c r="Q138" s="294"/>
      <c r="R138" s="294"/>
      <c r="S138" s="294"/>
      <c r="T138" s="294"/>
      <c r="U138" s="294"/>
      <c r="V138" s="294"/>
      <c r="W138" s="294"/>
      <c r="X138" s="294"/>
      <c r="Y138" s="294"/>
      <c r="Z138" s="294"/>
      <c r="AA138" s="294"/>
      <c r="AB138" s="294"/>
      <c r="AC138" s="294"/>
      <c r="AD138" s="294"/>
      <c r="AE138" s="827"/>
      <c r="AF138" s="827"/>
      <c r="AG138" s="827"/>
    </row>
    <row r="139" spans="1:33" x14ac:dyDescent="0.25">
      <c r="A139" s="815" t="s">
        <v>544</v>
      </c>
      <c r="B139" s="816" t="s">
        <v>528</v>
      </c>
      <c r="C139" s="815"/>
      <c r="D139" s="815"/>
      <c r="E139" s="826"/>
      <c r="F139" s="285"/>
      <c r="G139" s="294"/>
      <c r="H139" s="294"/>
      <c r="I139" s="294"/>
      <c r="J139" s="294"/>
      <c r="K139" s="294"/>
      <c r="L139" s="294"/>
      <c r="M139" s="294"/>
      <c r="N139" s="294"/>
      <c r="O139" s="294"/>
      <c r="P139" s="294"/>
      <c r="Q139" s="294"/>
      <c r="R139" s="294"/>
      <c r="S139" s="294"/>
      <c r="T139" s="294"/>
      <c r="U139" s="294"/>
      <c r="V139" s="294"/>
      <c r="W139" s="294"/>
      <c r="X139" s="294"/>
      <c r="Y139" s="294"/>
      <c r="Z139" s="294"/>
      <c r="AA139" s="294"/>
      <c r="AB139" s="294"/>
      <c r="AC139" s="294"/>
      <c r="AD139" s="294"/>
      <c r="AE139" s="827"/>
      <c r="AF139" s="827"/>
      <c r="AG139" s="827"/>
    </row>
    <row r="140" spans="1:33" x14ac:dyDescent="0.25">
      <c r="A140" s="815" t="s">
        <v>544</v>
      </c>
      <c r="B140" s="816" t="s">
        <v>529</v>
      </c>
      <c r="C140" s="815"/>
      <c r="D140" s="815"/>
      <c r="E140" s="826"/>
      <c r="F140" s="295"/>
      <c r="G140" s="285"/>
      <c r="H140" s="294"/>
      <c r="I140" s="294"/>
      <c r="J140" s="294"/>
      <c r="K140" s="294"/>
      <c r="L140" s="294"/>
      <c r="M140" s="294"/>
      <c r="N140" s="294"/>
      <c r="O140" s="294"/>
      <c r="P140" s="294"/>
      <c r="Q140" s="294"/>
      <c r="R140" s="294"/>
      <c r="S140" s="294"/>
      <c r="T140" s="294"/>
      <c r="U140" s="294"/>
      <c r="V140" s="294"/>
      <c r="W140" s="294"/>
      <c r="X140" s="294"/>
      <c r="Y140" s="294"/>
      <c r="Z140" s="294"/>
      <c r="AA140" s="294"/>
      <c r="AB140" s="294"/>
      <c r="AC140" s="294"/>
      <c r="AD140" s="294"/>
      <c r="AE140" s="827"/>
      <c r="AF140" s="827"/>
      <c r="AG140" s="827"/>
    </row>
    <row r="141" spans="1:33" x14ac:dyDescent="0.25">
      <c r="A141" s="815" t="s">
        <v>544</v>
      </c>
      <c r="B141" s="816" t="s">
        <v>530</v>
      </c>
      <c r="C141" s="815"/>
      <c r="D141" s="815"/>
      <c r="E141" s="826"/>
      <c r="F141" s="295"/>
      <c r="G141" s="295"/>
      <c r="H141" s="285"/>
      <c r="I141" s="294"/>
      <c r="J141" s="294"/>
      <c r="K141" s="294"/>
      <c r="L141" s="294"/>
      <c r="M141" s="294"/>
      <c r="N141" s="294"/>
      <c r="O141" s="294"/>
      <c r="P141" s="294"/>
      <c r="Q141" s="294"/>
      <c r="R141" s="294"/>
      <c r="S141" s="294"/>
      <c r="T141" s="294"/>
      <c r="U141" s="294"/>
      <c r="V141" s="294"/>
      <c r="W141" s="294"/>
      <c r="X141" s="294"/>
      <c r="Y141" s="294"/>
      <c r="Z141" s="294"/>
      <c r="AA141" s="294"/>
      <c r="AB141" s="294"/>
      <c r="AC141" s="294"/>
      <c r="AD141" s="294"/>
      <c r="AE141" s="827"/>
      <c r="AF141" s="827"/>
      <c r="AG141" s="827"/>
    </row>
    <row r="142" spans="1:33" x14ac:dyDescent="0.25">
      <c r="A142" s="815" t="s">
        <v>544</v>
      </c>
      <c r="B142" s="816" t="s">
        <v>531</v>
      </c>
      <c r="C142" s="815"/>
      <c r="D142" s="815"/>
      <c r="E142" s="826"/>
      <c r="F142" s="295"/>
      <c r="G142" s="295"/>
      <c r="H142" s="295"/>
      <c r="I142" s="285"/>
      <c r="J142" s="294"/>
      <c r="K142" s="294"/>
      <c r="L142" s="294"/>
      <c r="M142" s="294"/>
      <c r="N142" s="294"/>
      <c r="O142" s="294"/>
      <c r="P142" s="294"/>
      <c r="Q142" s="294"/>
      <c r="R142" s="294"/>
      <c r="S142" s="294"/>
      <c r="T142" s="294"/>
      <c r="U142" s="294"/>
      <c r="V142" s="294"/>
      <c r="W142" s="294"/>
      <c r="X142" s="294"/>
      <c r="Y142" s="294"/>
      <c r="Z142" s="294"/>
      <c r="AA142" s="294"/>
      <c r="AB142" s="294"/>
      <c r="AC142" s="294"/>
      <c r="AD142" s="294"/>
      <c r="AE142" s="827"/>
      <c r="AF142" s="827"/>
      <c r="AG142" s="827"/>
    </row>
    <row r="143" spans="1:33" x14ac:dyDescent="0.25">
      <c r="A143" s="815" t="s">
        <v>544</v>
      </c>
      <c r="B143" s="816" t="s">
        <v>532</v>
      </c>
      <c r="C143" s="815"/>
      <c r="D143" s="815"/>
      <c r="E143" s="826"/>
      <c r="F143" s="295"/>
      <c r="G143" s="295"/>
      <c r="H143" s="295"/>
      <c r="I143" s="295"/>
      <c r="J143" s="285"/>
      <c r="K143" s="294"/>
      <c r="L143" s="294"/>
      <c r="M143" s="294"/>
      <c r="N143" s="294"/>
      <c r="O143" s="294"/>
      <c r="P143" s="294"/>
      <c r="Q143" s="294"/>
      <c r="R143" s="294"/>
      <c r="S143" s="294"/>
      <c r="T143" s="294"/>
      <c r="U143" s="294"/>
      <c r="V143" s="294"/>
      <c r="W143" s="294"/>
      <c r="X143" s="294"/>
      <c r="Y143" s="294"/>
      <c r="Z143" s="294"/>
      <c r="AA143" s="294"/>
      <c r="AB143" s="294"/>
      <c r="AC143" s="294"/>
      <c r="AD143" s="294"/>
      <c r="AE143" s="827"/>
      <c r="AF143" s="827"/>
      <c r="AG143" s="827"/>
    </row>
    <row r="144" spans="1:33" x14ac:dyDescent="0.25">
      <c r="A144" s="815" t="s">
        <v>544</v>
      </c>
      <c r="B144" s="816" t="s">
        <v>533</v>
      </c>
      <c r="C144" s="815"/>
      <c r="D144" s="815"/>
      <c r="E144" s="826"/>
      <c r="F144" s="295"/>
      <c r="G144" s="295"/>
      <c r="H144" s="295"/>
      <c r="I144" s="295"/>
      <c r="J144" s="295"/>
      <c r="K144" s="285"/>
      <c r="L144" s="294"/>
      <c r="M144" s="294"/>
      <c r="N144" s="294"/>
      <c r="O144" s="294"/>
      <c r="P144" s="294"/>
      <c r="Q144" s="294"/>
      <c r="R144" s="294"/>
      <c r="S144" s="294"/>
      <c r="T144" s="294"/>
      <c r="U144" s="294"/>
      <c r="V144" s="294"/>
      <c r="W144" s="294"/>
      <c r="X144" s="294"/>
      <c r="Y144" s="294"/>
      <c r="Z144" s="294"/>
      <c r="AA144" s="294"/>
      <c r="AB144" s="294"/>
      <c r="AC144" s="294"/>
      <c r="AD144" s="294"/>
      <c r="AE144" s="827"/>
      <c r="AF144" s="827"/>
      <c r="AG144" s="827"/>
    </row>
    <row r="145" spans="1:33" x14ac:dyDescent="0.25">
      <c r="A145" s="815" t="s">
        <v>544</v>
      </c>
      <c r="B145" s="816" t="s">
        <v>534</v>
      </c>
      <c r="C145" s="815"/>
      <c r="D145" s="815"/>
      <c r="E145" s="826"/>
      <c r="F145" s="295"/>
      <c r="G145" s="295"/>
      <c r="H145" s="295"/>
      <c r="I145" s="295"/>
      <c r="J145" s="295"/>
      <c r="K145" s="295"/>
      <c r="L145" s="285"/>
      <c r="M145" s="294"/>
      <c r="N145" s="294"/>
      <c r="O145" s="294"/>
      <c r="P145" s="294"/>
      <c r="Q145" s="294"/>
      <c r="R145" s="294"/>
      <c r="S145" s="294"/>
      <c r="T145" s="294"/>
      <c r="U145" s="294"/>
      <c r="V145" s="294"/>
      <c r="W145" s="294"/>
      <c r="X145" s="294"/>
      <c r="Y145" s="294"/>
      <c r="Z145" s="294"/>
      <c r="AA145" s="294"/>
      <c r="AB145" s="294"/>
      <c r="AC145" s="294"/>
      <c r="AD145" s="294"/>
      <c r="AE145" s="827"/>
      <c r="AF145" s="827"/>
      <c r="AG145" s="827"/>
    </row>
    <row r="146" spans="1:33" x14ac:dyDescent="0.25">
      <c r="A146" s="815" t="s">
        <v>544</v>
      </c>
      <c r="B146" s="816" t="s">
        <v>535</v>
      </c>
      <c r="C146" s="815"/>
      <c r="D146" s="815"/>
      <c r="E146" s="826"/>
      <c r="F146" s="295"/>
      <c r="G146" s="295"/>
      <c r="H146" s="295"/>
      <c r="I146" s="295"/>
      <c r="J146" s="295"/>
      <c r="K146" s="295"/>
      <c r="L146" s="295"/>
      <c r="M146" s="285"/>
      <c r="N146" s="294"/>
      <c r="O146" s="294"/>
      <c r="P146" s="294"/>
      <c r="Q146" s="294"/>
      <c r="R146" s="294"/>
      <c r="S146" s="294"/>
      <c r="T146" s="294"/>
      <c r="U146" s="294"/>
      <c r="V146" s="294"/>
      <c r="W146" s="294"/>
      <c r="X146" s="294"/>
      <c r="Y146" s="294"/>
      <c r="Z146" s="294"/>
      <c r="AA146" s="294"/>
      <c r="AB146" s="294"/>
      <c r="AC146" s="294"/>
      <c r="AD146" s="294"/>
      <c r="AE146" s="827"/>
      <c r="AF146" s="827"/>
      <c r="AG146" s="827"/>
    </row>
    <row r="147" spans="1:33" x14ac:dyDescent="0.25">
      <c r="A147" s="815" t="s">
        <v>544</v>
      </c>
      <c r="B147" s="816" t="s">
        <v>536</v>
      </c>
      <c r="C147" s="815"/>
      <c r="D147" s="815"/>
      <c r="E147" s="826"/>
      <c r="F147" s="295"/>
      <c r="G147" s="295"/>
      <c r="H147" s="295"/>
      <c r="I147" s="295"/>
      <c r="J147" s="295"/>
      <c r="K147" s="295"/>
      <c r="L147" s="295"/>
      <c r="M147" s="295"/>
      <c r="N147" s="285"/>
      <c r="O147" s="294"/>
      <c r="P147" s="294"/>
      <c r="Q147" s="294"/>
      <c r="R147" s="294"/>
      <c r="S147" s="294"/>
      <c r="T147" s="294"/>
      <c r="U147" s="294"/>
      <c r="V147" s="294"/>
      <c r="W147" s="294"/>
      <c r="X147" s="294"/>
      <c r="Y147" s="294"/>
      <c r="Z147" s="294"/>
      <c r="AA147" s="294"/>
      <c r="AB147" s="294"/>
      <c r="AC147" s="294"/>
      <c r="AD147" s="294"/>
      <c r="AE147" s="827"/>
      <c r="AF147" s="827"/>
      <c r="AG147" s="827"/>
    </row>
    <row r="148" spans="1:33" x14ac:dyDescent="0.25">
      <c r="A148" s="815" t="s">
        <v>544</v>
      </c>
      <c r="B148" s="816" t="s">
        <v>537</v>
      </c>
      <c r="C148" s="283"/>
      <c r="D148" s="815"/>
      <c r="E148" s="826"/>
      <c r="F148" s="295"/>
      <c r="G148" s="295"/>
      <c r="H148" s="295"/>
      <c r="I148" s="295"/>
      <c r="J148" s="295"/>
      <c r="K148" s="295"/>
      <c r="L148" s="295"/>
      <c r="M148" s="295"/>
      <c r="N148" s="295"/>
      <c r="O148" s="285"/>
      <c r="P148" s="294"/>
      <c r="Q148" s="294"/>
      <c r="R148" s="294"/>
      <c r="S148" s="294"/>
      <c r="T148" s="294"/>
      <c r="U148" s="294"/>
      <c r="V148" s="294"/>
      <c r="W148" s="294"/>
      <c r="X148" s="294"/>
      <c r="Y148" s="294"/>
      <c r="Z148" s="294"/>
      <c r="AA148" s="294"/>
      <c r="AB148" s="294"/>
      <c r="AC148" s="294"/>
      <c r="AD148" s="294"/>
      <c r="AE148" s="827"/>
      <c r="AF148" s="827"/>
      <c r="AG148" s="827"/>
    </row>
    <row r="149" spans="1:33" x14ac:dyDescent="0.25">
      <c r="A149" s="815" t="s">
        <v>544</v>
      </c>
      <c r="B149" s="816" t="s">
        <v>538</v>
      </c>
      <c r="C149" s="283"/>
      <c r="D149" s="815"/>
      <c r="E149" s="826"/>
      <c r="F149" s="295"/>
      <c r="G149" s="295"/>
      <c r="H149" s="295"/>
      <c r="I149" s="295"/>
      <c r="J149" s="295"/>
      <c r="K149" s="295"/>
      <c r="L149" s="295"/>
      <c r="M149" s="295"/>
      <c r="N149" s="295"/>
      <c r="O149" s="295"/>
      <c r="P149" s="285"/>
      <c r="Q149" s="294"/>
      <c r="R149" s="294"/>
      <c r="S149" s="294"/>
      <c r="T149" s="294"/>
      <c r="U149" s="294"/>
      <c r="V149" s="294"/>
      <c r="W149" s="294"/>
      <c r="X149" s="294"/>
      <c r="Y149" s="294"/>
      <c r="Z149" s="294"/>
      <c r="AA149" s="294"/>
      <c r="AB149" s="294"/>
      <c r="AC149" s="294"/>
      <c r="AD149" s="294"/>
      <c r="AE149" s="827"/>
      <c r="AF149" s="827"/>
      <c r="AG149" s="827"/>
    </row>
    <row r="150" spans="1:33" x14ac:dyDescent="0.25">
      <c r="A150" s="815" t="s">
        <v>544</v>
      </c>
      <c r="B150" s="816" t="s">
        <v>539</v>
      </c>
      <c r="C150" s="283"/>
      <c r="D150" s="283"/>
      <c r="E150" s="826"/>
      <c r="F150" s="295"/>
      <c r="G150" s="295"/>
      <c r="H150" s="295"/>
      <c r="I150" s="295"/>
      <c r="J150" s="295"/>
      <c r="K150" s="295"/>
      <c r="L150" s="295"/>
      <c r="M150" s="295"/>
      <c r="N150" s="295"/>
      <c r="O150" s="295"/>
      <c r="P150" s="295"/>
      <c r="Q150" s="285"/>
      <c r="R150" s="294"/>
      <c r="S150" s="294"/>
      <c r="T150" s="294"/>
      <c r="U150" s="294"/>
      <c r="V150" s="294"/>
      <c r="W150" s="294"/>
      <c r="X150" s="294"/>
      <c r="Y150" s="294"/>
      <c r="Z150" s="294"/>
      <c r="AA150" s="294"/>
      <c r="AB150" s="294"/>
      <c r="AC150" s="294"/>
      <c r="AD150" s="294"/>
      <c r="AE150" s="827"/>
      <c r="AF150" s="827"/>
      <c r="AG150" s="827"/>
    </row>
    <row r="151" spans="1:33" x14ac:dyDescent="0.25">
      <c r="A151" s="815" t="s">
        <v>544</v>
      </c>
      <c r="B151" s="816" t="s">
        <v>540</v>
      </c>
      <c r="C151" s="283"/>
      <c r="D151" s="283"/>
      <c r="E151" s="826"/>
      <c r="F151" s="295"/>
      <c r="G151" s="295"/>
      <c r="H151" s="295"/>
      <c r="I151" s="295"/>
      <c r="J151" s="295"/>
      <c r="K151" s="295"/>
      <c r="L151" s="295"/>
      <c r="M151" s="295"/>
      <c r="N151" s="295"/>
      <c r="O151" s="295"/>
      <c r="P151" s="295"/>
      <c r="Q151" s="295"/>
      <c r="R151" s="285"/>
      <c r="S151" s="294"/>
      <c r="T151" s="294"/>
      <c r="U151" s="294"/>
      <c r="V151" s="294"/>
      <c r="W151" s="294"/>
      <c r="X151" s="294"/>
      <c r="Y151" s="294"/>
      <c r="Z151" s="294"/>
      <c r="AA151" s="294"/>
      <c r="AB151" s="294"/>
      <c r="AC151" s="294"/>
      <c r="AD151" s="294"/>
      <c r="AE151" s="827"/>
      <c r="AF151" s="827"/>
      <c r="AG151" s="827"/>
    </row>
    <row r="152" spans="1:33" x14ac:dyDescent="0.25">
      <c r="A152" s="815" t="s">
        <v>544</v>
      </c>
      <c r="B152" s="816" t="s">
        <v>541</v>
      </c>
      <c r="C152" s="283"/>
      <c r="D152" s="283"/>
      <c r="E152" s="826"/>
      <c r="F152" s="295"/>
      <c r="G152" s="295"/>
      <c r="H152" s="295"/>
      <c r="I152" s="295"/>
      <c r="J152" s="295"/>
      <c r="K152" s="295"/>
      <c r="L152" s="295"/>
      <c r="M152" s="295"/>
      <c r="N152" s="295"/>
      <c r="O152" s="295"/>
      <c r="P152" s="295"/>
      <c r="Q152" s="295"/>
      <c r="R152" s="295"/>
      <c r="S152" s="285"/>
      <c r="T152" s="294"/>
      <c r="U152" s="294"/>
      <c r="V152" s="294"/>
      <c r="W152" s="294"/>
      <c r="X152" s="294"/>
      <c r="Y152" s="294"/>
      <c r="Z152" s="294"/>
      <c r="AA152" s="294"/>
      <c r="AB152" s="294"/>
      <c r="AC152" s="294"/>
      <c r="AD152" s="294"/>
      <c r="AE152" s="827"/>
      <c r="AF152" s="827"/>
      <c r="AG152" s="827"/>
    </row>
    <row r="153" spans="1:33" x14ac:dyDescent="0.25">
      <c r="A153" s="815" t="s">
        <v>544</v>
      </c>
      <c r="B153" s="816" t="s">
        <v>545</v>
      </c>
      <c r="C153" s="283"/>
      <c r="D153" s="283"/>
      <c r="E153" s="829"/>
      <c r="F153" s="295"/>
      <c r="G153" s="295"/>
      <c r="H153" s="295"/>
      <c r="I153" s="295"/>
      <c r="J153" s="295"/>
      <c r="K153" s="295"/>
      <c r="L153" s="295"/>
      <c r="M153" s="295"/>
      <c r="N153" s="295"/>
      <c r="O153" s="295"/>
      <c r="P153" s="295"/>
      <c r="Q153" s="295"/>
      <c r="R153" s="295"/>
      <c r="S153" s="295"/>
      <c r="T153" s="285"/>
      <c r="U153" s="294"/>
      <c r="V153" s="294"/>
      <c r="W153" s="294"/>
      <c r="X153" s="294"/>
      <c r="Y153" s="294"/>
      <c r="Z153" s="294"/>
      <c r="AA153" s="294"/>
      <c r="AB153" s="294"/>
      <c r="AC153" s="294"/>
      <c r="AD153" s="294"/>
      <c r="AE153" s="827"/>
      <c r="AF153" s="827"/>
      <c r="AG153" s="827"/>
    </row>
    <row r="154" spans="1:33" x14ac:dyDescent="0.25">
      <c r="A154" s="815" t="s">
        <v>544</v>
      </c>
      <c r="B154" s="816" t="s">
        <v>546</v>
      </c>
      <c r="C154" s="283"/>
      <c r="D154" s="283"/>
      <c r="E154" s="829"/>
      <c r="F154" s="295"/>
      <c r="G154" s="295"/>
      <c r="H154" s="295"/>
      <c r="I154" s="295"/>
      <c r="J154" s="295"/>
      <c r="K154" s="295"/>
      <c r="L154" s="295"/>
      <c r="M154" s="295"/>
      <c r="N154" s="295"/>
      <c r="O154" s="295"/>
      <c r="P154" s="295"/>
      <c r="Q154" s="295"/>
      <c r="R154" s="295"/>
      <c r="S154" s="295"/>
      <c r="T154" s="295"/>
      <c r="U154" s="285"/>
      <c r="V154" s="294"/>
      <c r="W154" s="294"/>
      <c r="X154" s="294"/>
      <c r="Y154" s="294"/>
      <c r="Z154" s="294"/>
      <c r="AA154" s="294"/>
      <c r="AB154" s="294"/>
      <c r="AC154" s="294"/>
      <c r="AD154" s="294"/>
      <c r="AE154" s="827"/>
      <c r="AF154" s="827"/>
      <c r="AG154" s="827"/>
    </row>
    <row r="155" spans="1:33" x14ac:dyDescent="0.25">
      <c r="A155" s="815" t="s">
        <v>544</v>
      </c>
      <c r="B155" s="816" t="s">
        <v>547</v>
      </c>
      <c r="C155" s="283"/>
      <c r="D155" s="283"/>
      <c r="E155" s="829"/>
      <c r="F155" s="295"/>
      <c r="G155" s="295"/>
      <c r="H155" s="295"/>
      <c r="I155" s="295"/>
      <c r="J155" s="295"/>
      <c r="K155" s="295"/>
      <c r="L155" s="295"/>
      <c r="M155" s="295"/>
      <c r="N155" s="295"/>
      <c r="O155" s="295"/>
      <c r="P155" s="295"/>
      <c r="Q155" s="295"/>
      <c r="R155" s="295"/>
      <c r="S155" s="295"/>
      <c r="T155" s="295"/>
      <c r="U155" s="295"/>
      <c r="V155" s="285"/>
      <c r="W155" s="294"/>
      <c r="X155" s="294"/>
      <c r="Y155" s="294"/>
      <c r="Z155" s="294"/>
      <c r="AA155" s="294"/>
      <c r="AB155" s="294"/>
      <c r="AC155" s="294"/>
      <c r="AD155" s="294"/>
      <c r="AE155" s="827"/>
      <c r="AF155" s="827"/>
      <c r="AG155" s="827"/>
    </row>
    <row r="156" spans="1:33" x14ac:dyDescent="0.25">
      <c r="A156" s="815" t="s">
        <v>544</v>
      </c>
      <c r="B156" s="816" t="s">
        <v>557</v>
      </c>
      <c r="C156" s="283"/>
      <c r="D156" s="283"/>
      <c r="E156" s="829"/>
      <c r="F156" s="295"/>
      <c r="G156" s="295"/>
      <c r="H156" s="295"/>
      <c r="I156" s="295"/>
      <c r="J156" s="295"/>
      <c r="K156" s="295"/>
      <c r="L156" s="295"/>
      <c r="M156" s="295"/>
      <c r="N156" s="295"/>
      <c r="O156" s="295"/>
      <c r="P156" s="295"/>
      <c r="Q156" s="295"/>
      <c r="R156" s="295"/>
      <c r="S156" s="295"/>
      <c r="T156" s="295"/>
      <c r="U156" s="295"/>
      <c r="V156" s="295"/>
      <c r="W156" s="285"/>
      <c r="X156" s="294"/>
      <c r="Y156" s="294"/>
      <c r="Z156" s="294"/>
      <c r="AA156" s="294"/>
      <c r="AB156" s="294"/>
      <c r="AC156" s="294"/>
      <c r="AD156" s="294"/>
      <c r="AE156" s="827"/>
      <c r="AF156" s="827"/>
      <c r="AG156" s="827"/>
    </row>
    <row r="157" spans="1:33" x14ac:dyDescent="0.25">
      <c r="A157" s="815" t="s">
        <v>544</v>
      </c>
      <c r="B157" s="816" t="s">
        <v>558</v>
      </c>
      <c r="C157" s="283"/>
      <c r="D157" s="283"/>
      <c r="E157" s="829"/>
      <c r="F157" s="295"/>
      <c r="G157" s="295"/>
      <c r="H157" s="295"/>
      <c r="I157" s="295"/>
      <c r="J157" s="295"/>
      <c r="K157" s="295"/>
      <c r="L157" s="295"/>
      <c r="M157" s="295"/>
      <c r="N157" s="295"/>
      <c r="O157" s="295"/>
      <c r="P157" s="295"/>
      <c r="Q157" s="295"/>
      <c r="R157" s="295"/>
      <c r="S157" s="295"/>
      <c r="T157" s="295"/>
      <c r="U157" s="295"/>
      <c r="V157" s="295"/>
      <c r="W157" s="295"/>
      <c r="X157" s="285"/>
      <c r="Y157" s="294"/>
      <c r="Z157" s="294"/>
      <c r="AA157" s="294"/>
      <c r="AB157" s="294"/>
      <c r="AC157" s="294"/>
      <c r="AD157" s="294"/>
      <c r="AE157" s="827"/>
      <c r="AF157" s="827"/>
      <c r="AG157" s="827"/>
    </row>
    <row r="158" spans="1:33" x14ac:dyDescent="0.25">
      <c r="A158" s="815" t="s">
        <v>544</v>
      </c>
      <c r="B158" s="816" t="s">
        <v>559</v>
      </c>
      <c r="C158" s="283"/>
      <c r="D158" s="283"/>
      <c r="E158" s="829"/>
      <c r="F158" s="295"/>
      <c r="G158" s="295"/>
      <c r="H158" s="295"/>
      <c r="I158" s="295"/>
      <c r="J158" s="295"/>
      <c r="K158" s="295"/>
      <c r="L158" s="295"/>
      <c r="M158" s="295"/>
      <c r="N158" s="295"/>
      <c r="O158" s="295"/>
      <c r="P158" s="295"/>
      <c r="Q158" s="295"/>
      <c r="R158" s="295"/>
      <c r="S158" s="295"/>
      <c r="T158" s="295"/>
      <c r="U158" s="295"/>
      <c r="V158" s="295"/>
      <c r="W158" s="295"/>
      <c r="X158" s="295"/>
      <c r="Y158" s="285"/>
      <c r="Z158" s="294"/>
      <c r="AA158" s="294"/>
      <c r="AB158" s="294"/>
      <c r="AC158" s="294"/>
      <c r="AD158" s="294"/>
      <c r="AE158" s="827"/>
      <c r="AF158" s="827"/>
      <c r="AG158" s="827"/>
    </row>
    <row r="159" spans="1:33" x14ac:dyDescent="0.25">
      <c r="A159" s="815" t="s">
        <v>544</v>
      </c>
      <c r="B159" s="816" t="s">
        <v>1332</v>
      </c>
      <c r="C159" s="283"/>
      <c r="D159" s="283"/>
      <c r="E159" s="829"/>
      <c r="F159" s="295"/>
      <c r="G159" s="295"/>
      <c r="H159" s="295"/>
      <c r="I159" s="295"/>
      <c r="J159" s="295"/>
      <c r="K159" s="295"/>
      <c r="L159" s="295"/>
      <c r="M159" s="295"/>
      <c r="N159" s="295"/>
      <c r="O159" s="295"/>
      <c r="P159" s="295"/>
      <c r="Q159" s="295"/>
      <c r="R159" s="295"/>
      <c r="S159" s="295"/>
      <c r="T159" s="295"/>
      <c r="U159" s="295"/>
      <c r="V159" s="295"/>
      <c r="W159" s="295"/>
      <c r="X159" s="295"/>
      <c r="Y159" s="295"/>
      <c r="Z159" s="285"/>
      <c r="AA159" s="294"/>
      <c r="AB159" s="294"/>
      <c r="AC159" s="294"/>
      <c r="AD159" s="294"/>
      <c r="AE159" s="283"/>
      <c r="AF159" s="283"/>
      <c r="AG159" s="827"/>
    </row>
    <row r="160" spans="1:33" x14ac:dyDescent="0.25">
      <c r="A160" s="815" t="s">
        <v>544</v>
      </c>
      <c r="B160" s="816" t="s">
        <v>1333</v>
      </c>
      <c r="C160" s="283"/>
      <c r="D160" s="283"/>
      <c r="E160" s="829"/>
      <c r="F160" s="295"/>
      <c r="G160" s="295"/>
      <c r="H160" s="295"/>
      <c r="I160" s="295"/>
      <c r="J160" s="295"/>
      <c r="K160" s="295"/>
      <c r="L160" s="295"/>
      <c r="M160" s="295"/>
      <c r="N160" s="295"/>
      <c r="O160" s="295"/>
      <c r="P160" s="295"/>
      <c r="Q160" s="295"/>
      <c r="R160" s="295"/>
      <c r="S160" s="295"/>
      <c r="T160" s="295"/>
      <c r="U160" s="295"/>
      <c r="V160" s="295"/>
      <c r="W160" s="295"/>
      <c r="X160" s="295"/>
      <c r="Y160" s="295"/>
      <c r="Z160" s="295"/>
      <c r="AA160" s="285"/>
      <c r="AB160" s="294"/>
      <c r="AC160" s="294"/>
      <c r="AD160" s="294"/>
      <c r="AE160" s="283"/>
      <c r="AF160" s="283"/>
      <c r="AG160" s="827"/>
    </row>
    <row r="161" spans="1:33" x14ac:dyDescent="0.25">
      <c r="A161" s="815" t="s">
        <v>544</v>
      </c>
      <c r="B161" s="816" t="s">
        <v>1334</v>
      </c>
      <c r="C161" s="283"/>
      <c r="D161" s="283"/>
      <c r="E161" s="829"/>
      <c r="F161" s="295"/>
      <c r="G161" s="295"/>
      <c r="H161" s="295"/>
      <c r="I161" s="295"/>
      <c r="J161" s="295"/>
      <c r="K161" s="295"/>
      <c r="L161" s="295"/>
      <c r="M161" s="295"/>
      <c r="N161" s="295"/>
      <c r="O161" s="295"/>
      <c r="P161" s="295"/>
      <c r="Q161" s="295"/>
      <c r="R161" s="295"/>
      <c r="S161" s="295"/>
      <c r="T161" s="295"/>
      <c r="U161" s="295"/>
      <c r="V161" s="295"/>
      <c r="W161" s="295"/>
      <c r="X161" s="295"/>
      <c r="Y161" s="295"/>
      <c r="Z161" s="295"/>
      <c r="AA161" s="295"/>
      <c r="AB161" s="285"/>
      <c r="AC161" s="294"/>
      <c r="AD161" s="294"/>
      <c r="AE161" s="283"/>
      <c r="AF161" s="283"/>
      <c r="AG161" s="827"/>
    </row>
    <row r="162" spans="1:33" x14ac:dyDescent="0.25">
      <c r="A162" s="815" t="s">
        <v>544</v>
      </c>
      <c r="B162" s="816" t="s">
        <v>1335</v>
      </c>
      <c r="C162" s="283"/>
      <c r="D162" s="283"/>
      <c r="E162" s="829"/>
      <c r="F162" s="295"/>
      <c r="G162" s="295"/>
      <c r="H162" s="295"/>
      <c r="I162" s="295"/>
      <c r="J162" s="295"/>
      <c r="K162" s="295"/>
      <c r="L162" s="295"/>
      <c r="M162" s="295"/>
      <c r="N162" s="295"/>
      <c r="O162" s="295"/>
      <c r="P162" s="295"/>
      <c r="Q162" s="295"/>
      <c r="R162" s="295"/>
      <c r="S162" s="295"/>
      <c r="T162" s="295"/>
      <c r="U162" s="295"/>
      <c r="V162" s="295"/>
      <c r="W162" s="295"/>
      <c r="X162" s="295"/>
      <c r="Y162" s="295"/>
      <c r="Z162" s="295"/>
      <c r="AA162" s="295"/>
      <c r="AB162" s="295"/>
      <c r="AC162" s="285"/>
      <c r="AD162" s="294"/>
      <c r="AE162" s="283"/>
      <c r="AF162" s="283"/>
      <c r="AG162" s="827"/>
    </row>
    <row r="163" spans="1:33" x14ac:dyDescent="0.25">
      <c r="A163" s="815" t="s">
        <v>544</v>
      </c>
      <c r="B163" s="816" t="s">
        <v>1336</v>
      </c>
      <c r="C163" s="283"/>
      <c r="D163" s="283"/>
      <c r="E163" s="829"/>
      <c r="F163" s="295"/>
      <c r="G163" s="295"/>
      <c r="H163" s="295"/>
      <c r="I163" s="295"/>
      <c r="J163" s="295"/>
      <c r="K163" s="295"/>
      <c r="L163" s="295"/>
      <c r="M163" s="295"/>
      <c r="N163" s="295"/>
      <c r="O163" s="295"/>
      <c r="P163" s="295"/>
      <c r="Q163" s="295"/>
      <c r="R163" s="295"/>
      <c r="S163" s="295"/>
      <c r="T163" s="295"/>
      <c r="U163" s="295"/>
      <c r="V163" s="295"/>
      <c r="W163" s="295"/>
      <c r="X163" s="295"/>
      <c r="Y163" s="295"/>
      <c r="Z163" s="295"/>
      <c r="AA163" s="295"/>
      <c r="AB163" s="295"/>
      <c r="AC163" s="295"/>
      <c r="AD163" s="285"/>
      <c r="AE163" s="283"/>
      <c r="AF163" s="283"/>
      <c r="AG163" s="827"/>
    </row>
    <row r="164" spans="1:33" ht="13" x14ac:dyDescent="0.3">
      <c r="A164" s="819"/>
      <c r="B164" s="820" t="s">
        <v>271</v>
      </c>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row>
    <row r="165" spans="1:33" x14ac:dyDescent="0.25">
      <c r="C165" s="831"/>
    </row>
    <row r="168" spans="1:33" ht="13" x14ac:dyDescent="0.3">
      <c r="B168" s="810" t="s">
        <v>554</v>
      </c>
      <c r="F168" s="811" t="s">
        <v>10</v>
      </c>
    </row>
    <row r="169" spans="1:33" ht="26.15" customHeight="1" x14ac:dyDescent="0.35">
      <c r="A169" s="812"/>
      <c r="B169" s="825" t="s">
        <v>418</v>
      </c>
      <c r="C169" s="1540" t="s">
        <v>526</v>
      </c>
      <c r="D169" s="1540" t="s">
        <v>527</v>
      </c>
      <c r="E169" s="1540" t="s">
        <v>598</v>
      </c>
      <c r="F169" s="1542" t="s">
        <v>599</v>
      </c>
      <c r="G169" s="1543"/>
      <c r="H169" s="1543"/>
      <c r="I169" s="1543"/>
      <c r="J169" s="1543"/>
      <c r="K169" s="1543"/>
      <c r="L169" s="1543"/>
      <c r="M169" s="1543"/>
      <c r="N169" s="1543"/>
      <c r="O169" s="1543"/>
      <c r="P169" s="1543"/>
      <c r="Q169" s="1543"/>
      <c r="R169" s="1543"/>
      <c r="S169" s="1543"/>
      <c r="T169" s="1543"/>
      <c r="U169" s="1543"/>
      <c r="V169" s="1543"/>
      <c r="W169" s="1543"/>
      <c r="X169" s="1543"/>
      <c r="Y169" s="1543"/>
      <c r="Z169" s="1543"/>
      <c r="AA169" s="1543"/>
      <c r="AB169" s="1543"/>
      <c r="AC169" s="1543"/>
      <c r="AD169" s="1544"/>
      <c r="AE169" s="813" t="s">
        <v>549</v>
      </c>
      <c r="AF169" s="813" t="s">
        <v>542</v>
      </c>
      <c r="AG169" s="813" t="s">
        <v>550</v>
      </c>
    </row>
    <row r="170" spans="1:33" ht="12.9" customHeight="1" x14ac:dyDescent="0.25">
      <c r="A170" s="812"/>
      <c r="B170" s="825"/>
      <c r="C170" s="1541"/>
      <c r="D170" s="1541"/>
      <c r="E170" s="1541"/>
      <c r="F170" s="814" t="s">
        <v>528</v>
      </c>
      <c r="G170" s="814" t="s">
        <v>529</v>
      </c>
      <c r="H170" s="814" t="s">
        <v>530</v>
      </c>
      <c r="I170" s="814" t="s">
        <v>531</v>
      </c>
      <c r="J170" s="814" t="s">
        <v>532</v>
      </c>
      <c r="K170" s="814" t="s">
        <v>533</v>
      </c>
      <c r="L170" s="814" t="s">
        <v>534</v>
      </c>
      <c r="M170" s="814" t="s">
        <v>535</v>
      </c>
      <c r="N170" s="814" t="s">
        <v>536</v>
      </c>
      <c r="O170" s="814" t="s">
        <v>537</v>
      </c>
      <c r="P170" s="814" t="s">
        <v>538</v>
      </c>
      <c r="Q170" s="814" t="s">
        <v>539</v>
      </c>
      <c r="R170" s="814" t="s">
        <v>540</v>
      </c>
      <c r="S170" s="814" t="s">
        <v>541</v>
      </c>
      <c r="T170" s="814" t="s">
        <v>326</v>
      </c>
      <c r="U170" s="814" t="s">
        <v>517</v>
      </c>
      <c r="V170" s="814" t="s">
        <v>518</v>
      </c>
      <c r="W170" s="814" t="s">
        <v>519</v>
      </c>
      <c r="X170" s="814" t="s">
        <v>520</v>
      </c>
      <c r="Y170" s="814" t="s">
        <v>521</v>
      </c>
      <c r="Z170" s="814" t="s">
        <v>934</v>
      </c>
      <c r="AA170" s="814" t="s">
        <v>935</v>
      </c>
      <c r="AB170" s="814" t="s">
        <v>939</v>
      </c>
      <c r="AC170" s="814" t="s">
        <v>936</v>
      </c>
      <c r="AD170" s="814" t="s">
        <v>938</v>
      </c>
      <c r="AE170" s="813"/>
      <c r="AF170" s="813"/>
      <c r="AG170" s="813"/>
    </row>
    <row r="171" spans="1:33" x14ac:dyDescent="0.25">
      <c r="A171" s="815" t="s">
        <v>543</v>
      </c>
      <c r="B171" s="816">
        <v>2005</v>
      </c>
      <c r="C171" s="815"/>
      <c r="D171" s="815"/>
      <c r="E171" s="826"/>
      <c r="F171" s="294"/>
      <c r="G171" s="294"/>
      <c r="H171" s="294"/>
      <c r="I171" s="294"/>
      <c r="J171" s="294"/>
      <c r="K171" s="294"/>
      <c r="L171" s="294"/>
      <c r="M171" s="294"/>
      <c r="N171" s="294"/>
      <c r="O171" s="294"/>
      <c r="P171" s="294"/>
      <c r="Q171" s="294"/>
      <c r="R171" s="294"/>
      <c r="S171" s="294"/>
      <c r="T171" s="294"/>
      <c r="U171" s="294"/>
      <c r="V171" s="294"/>
      <c r="W171" s="294"/>
      <c r="X171" s="294"/>
      <c r="Y171" s="294"/>
      <c r="Z171" s="294"/>
      <c r="AA171" s="294"/>
      <c r="AB171" s="294"/>
      <c r="AC171" s="294"/>
      <c r="AD171" s="294"/>
      <c r="AE171" s="827"/>
      <c r="AF171" s="827"/>
      <c r="AG171" s="827"/>
    </row>
    <row r="172" spans="1:33" x14ac:dyDescent="0.25">
      <c r="A172" s="815" t="s">
        <v>544</v>
      </c>
      <c r="B172" s="816" t="s">
        <v>528</v>
      </c>
      <c r="C172" s="815"/>
      <c r="D172" s="815"/>
      <c r="E172" s="826"/>
      <c r="F172" s="285"/>
      <c r="G172" s="294"/>
      <c r="H172" s="294"/>
      <c r="I172" s="294"/>
      <c r="J172" s="294"/>
      <c r="K172" s="294"/>
      <c r="L172" s="294"/>
      <c r="M172" s="294"/>
      <c r="N172" s="294"/>
      <c r="O172" s="294"/>
      <c r="P172" s="294"/>
      <c r="Q172" s="294"/>
      <c r="R172" s="294"/>
      <c r="S172" s="294"/>
      <c r="T172" s="294"/>
      <c r="U172" s="294"/>
      <c r="V172" s="294"/>
      <c r="W172" s="294"/>
      <c r="X172" s="294"/>
      <c r="Y172" s="294"/>
      <c r="Z172" s="294"/>
      <c r="AA172" s="294"/>
      <c r="AB172" s="294"/>
      <c r="AC172" s="294"/>
      <c r="AD172" s="294"/>
      <c r="AE172" s="827"/>
      <c r="AF172" s="827"/>
      <c r="AG172" s="827"/>
    </row>
    <row r="173" spans="1:33" x14ac:dyDescent="0.25">
      <c r="A173" s="815" t="s">
        <v>544</v>
      </c>
      <c r="B173" s="816" t="s">
        <v>529</v>
      </c>
      <c r="C173" s="815"/>
      <c r="D173" s="815"/>
      <c r="E173" s="826"/>
      <c r="F173" s="295"/>
      <c r="G173" s="285"/>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827"/>
      <c r="AF173" s="827"/>
      <c r="AG173" s="827"/>
    </row>
    <row r="174" spans="1:33" x14ac:dyDescent="0.25">
      <c r="A174" s="815" t="s">
        <v>544</v>
      </c>
      <c r="B174" s="816" t="s">
        <v>530</v>
      </c>
      <c r="C174" s="815"/>
      <c r="D174" s="815"/>
      <c r="E174" s="826"/>
      <c r="F174" s="295"/>
      <c r="G174" s="295"/>
      <c r="H174" s="285"/>
      <c r="I174" s="294"/>
      <c r="J174" s="294"/>
      <c r="K174" s="294"/>
      <c r="L174" s="294"/>
      <c r="M174" s="294"/>
      <c r="N174" s="294"/>
      <c r="O174" s="294"/>
      <c r="P174" s="294"/>
      <c r="Q174" s="294"/>
      <c r="R174" s="294"/>
      <c r="S174" s="294"/>
      <c r="T174" s="294"/>
      <c r="U174" s="294"/>
      <c r="V174" s="294"/>
      <c r="W174" s="294"/>
      <c r="X174" s="294"/>
      <c r="Y174" s="294"/>
      <c r="Z174" s="294"/>
      <c r="AA174" s="294"/>
      <c r="AB174" s="294"/>
      <c r="AC174" s="294"/>
      <c r="AD174" s="294"/>
      <c r="AE174" s="827"/>
      <c r="AF174" s="827"/>
      <c r="AG174" s="827"/>
    </row>
    <row r="175" spans="1:33" x14ac:dyDescent="0.25">
      <c r="A175" s="815" t="s">
        <v>544</v>
      </c>
      <c r="B175" s="816" t="s">
        <v>531</v>
      </c>
      <c r="C175" s="815"/>
      <c r="D175" s="815"/>
      <c r="E175" s="826"/>
      <c r="F175" s="295"/>
      <c r="G175" s="295"/>
      <c r="H175" s="295"/>
      <c r="I175" s="285"/>
      <c r="J175" s="294"/>
      <c r="K175" s="294"/>
      <c r="L175" s="294"/>
      <c r="M175" s="294"/>
      <c r="N175" s="294"/>
      <c r="O175" s="294"/>
      <c r="P175" s="294"/>
      <c r="Q175" s="294"/>
      <c r="R175" s="294"/>
      <c r="S175" s="294"/>
      <c r="T175" s="294"/>
      <c r="U175" s="294"/>
      <c r="V175" s="294"/>
      <c r="W175" s="294"/>
      <c r="X175" s="294"/>
      <c r="Y175" s="294"/>
      <c r="Z175" s="294"/>
      <c r="AA175" s="294"/>
      <c r="AB175" s="294"/>
      <c r="AC175" s="294"/>
      <c r="AD175" s="294"/>
      <c r="AE175" s="827"/>
      <c r="AF175" s="827"/>
      <c r="AG175" s="827"/>
    </row>
    <row r="176" spans="1:33" x14ac:dyDescent="0.25">
      <c r="A176" s="815" t="s">
        <v>544</v>
      </c>
      <c r="B176" s="816" t="s">
        <v>532</v>
      </c>
      <c r="C176" s="815"/>
      <c r="D176" s="815"/>
      <c r="E176" s="826"/>
      <c r="F176" s="295"/>
      <c r="G176" s="295"/>
      <c r="H176" s="295"/>
      <c r="I176" s="295"/>
      <c r="J176" s="285"/>
      <c r="K176" s="294"/>
      <c r="L176" s="294"/>
      <c r="M176" s="294"/>
      <c r="N176" s="294"/>
      <c r="O176" s="294"/>
      <c r="P176" s="294"/>
      <c r="Q176" s="294"/>
      <c r="R176" s="294"/>
      <c r="S176" s="294"/>
      <c r="T176" s="294"/>
      <c r="U176" s="294"/>
      <c r="V176" s="294"/>
      <c r="W176" s="294"/>
      <c r="X176" s="294"/>
      <c r="Y176" s="294"/>
      <c r="Z176" s="294"/>
      <c r="AA176" s="294"/>
      <c r="AB176" s="294"/>
      <c r="AC176" s="294"/>
      <c r="AD176" s="294"/>
      <c r="AE176" s="827"/>
      <c r="AF176" s="827"/>
      <c r="AG176" s="827"/>
    </row>
    <row r="177" spans="1:33" x14ac:dyDescent="0.25">
      <c r="A177" s="815" t="s">
        <v>544</v>
      </c>
      <c r="B177" s="816" t="s">
        <v>533</v>
      </c>
      <c r="C177" s="815"/>
      <c r="D177" s="815"/>
      <c r="E177" s="826"/>
      <c r="F177" s="295"/>
      <c r="G177" s="295"/>
      <c r="H177" s="295"/>
      <c r="I177" s="295"/>
      <c r="J177" s="295"/>
      <c r="K177" s="285"/>
      <c r="L177" s="294"/>
      <c r="M177" s="294"/>
      <c r="N177" s="294"/>
      <c r="O177" s="294"/>
      <c r="P177" s="294"/>
      <c r="Q177" s="294"/>
      <c r="R177" s="294"/>
      <c r="S177" s="294"/>
      <c r="T177" s="294"/>
      <c r="U177" s="294"/>
      <c r="V177" s="294"/>
      <c r="W177" s="294"/>
      <c r="X177" s="294"/>
      <c r="Y177" s="294"/>
      <c r="Z177" s="294"/>
      <c r="AA177" s="294"/>
      <c r="AB177" s="294"/>
      <c r="AC177" s="294"/>
      <c r="AD177" s="294"/>
      <c r="AE177" s="827"/>
      <c r="AF177" s="827"/>
      <c r="AG177" s="827"/>
    </row>
    <row r="178" spans="1:33" x14ac:dyDescent="0.25">
      <c r="A178" s="815" t="s">
        <v>544</v>
      </c>
      <c r="B178" s="816" t="s">
        <v>534</v>
      </c>
      <c r="C178" s="815"/>
      <c r="D178" s="815"/>
      <c r="E178" s="826"/>
      <c r="F178" s="295"/>
      <c r="G178" s="295"/>
      <c r="H178" s="295"/>
      <c r="I178" s="295"/>
      <c r="J178" s="295"/>
      <c r="K178" s="295"/>
      <c r="L178" s="285"/>
      <c r="M178" s="294"/>
      <c r="N178" s="294"/>
      <c r="O178" s="294"/>
      <c r="P178" s="294"/>
      <c r="Q178" s="294"/>
      <c r="R178" s="294"/>
      <c r="S178" s="294"/>
      <c r="T178" s="294"/>
      <c r="U178" s="294"/>
      <c r="V178" s="294"/>
      <c r="W178" s="294"/>
      <c r="X178" s="294"/>
      <c r="Y178" s="294"/>
      <c r="Z178" s="294"/>
      <c r="AA178" s="294"/>
      <c r="AB178" s="294"/>
      <c r="AC178" s="294"/>
      <c r="AD178" s="294"/>
      <c r="AE178" s="827"/>
      <c r="AF178" s="827"/>
      <c r="AG178" s="827"/>
    </row>
    <row r="179" spans="1:33" x14ac:dyDescent="0.25">
      <c r="A179" s="815" t="s">
        <v>544</v>
      </c>
      <c r="B179" s="816" t="s">
        <v>535</v>
      </c>
      <c r="C179" s="815"/>
      <c r="D179" s="815"/>
      <c r="E179" s="826"/>
      <c r="F179" s="295"/>
      <c r="G179" s="295"/>
      <c r="H179" s="295"/>
      <c r="I179" s="295"/>
      <c r="J179" s="295"/>
      <c r="K179" s="295"/>
      <c r="L179" s="295"/>
      <c r="M179" s="285"/>
      <c r="N179" s="294"/>
      <c r="O179" s="294"/>
      <c r="P179" s="294"/>
      <c r="Q179" s="294"/>
      <c r="R179" s="294"/>
      <c r="S179" s="294"/>
      <c r="T179" s="294"/>
      <c r="U179" s="294"/>
      <c r="V179" s="294"/>
      <c r="W179" s="294"/>
      <c r="X179" s="294"/>
      <c r="Y179" s="294"/>
      <c r="Z179" s="294"/>
      <c r="AA179" s="294"/>
      <c r="AB179" s="294"/>
      <c r="AC179" s="294"/>
      <c r="AD179" s="294"/>
      <c r="AE179" s="827"/>
      <c r="AF179" s="827"/>
      <c r="AG179" s="827"/>
    </row>
    <row r="180" spans="1:33" x14ac:dyDescent="0.25">
      <c r="A180" s="815" t="s">
        <v>544</v>
      </c>
      <c r="B180" s="816" t="s">
        <v>536</v>
      </c>
      <c r="C180" s="815"/>
      <c r="D180" s="815"/>
      <c r="E180" s="826"/>
      <c r="F180" s="295"/>
      <c r="G180" s="295"/>
      <c r="H180" s="295"/>
      <c r="I180" s="295"/>
      <c r="J180" s="295"/>
      <c r="K180" s="295"/>
      <c r="L180" s="295"/>
      <c r="M180" s="295"/>
      <c r="N180" s="285"/>
      <c r="O180" s="294"/>
      <c r="P180" s="294"/>
      <c r="Q180" s="294"/>
      <c r="R180" s="294"/>
      <c r="S180" s="294"/>
      <c r="T180" s="294"/>
      <c r="U180" s="294"/>
      <c r="V180" s="294"/>
      <c r="W180" s="294"/>
      <c r="X180" s="294"/>
      <c r="Y180" s="294"/>
      <c r="Z180" s="294"/>
      <c r="AA180" s="294"/>
      <c r="AB180" s="294"/>
      <c r="AC180" s="294"/>
      <c r="AD180" s="294"/>
      <c r="AE180" s="827"/>
      <c r="AF180" s="827"/>
      <c r="AG180" s="827"/>
    </row>
    <row r="181" spans="1:33" x14ac:dyDescent="0.25">
      <c r="A181" s="815" t="s">
        <v>544</v>
      </c>
      <c r="B181" s="816" t="s">
        <v>537</v>
      </c>
      <c r="C181" s="283"/>
      <c r="D181" s="815"/>
      <c r="E181" s="826"/>
      <c r="F181" s="295"/>
      <c r="G181" s="295"/>
      <c r="H181" s="295"/>
      <c r="I181" s="295"/>
      <c r="J181" s="295"/>
      <c r="K181" s="295"/>
      <c r="L181" s="295"/>
      <c r="M181" s="295"/>
      <c r="N181" s="295"/>
      <c r="O181" s="285"/>
      <c r="P181" s="294"/>
      <c r="Q181" s="294"/>
      <c r="R181" s="294"/>
      <c r="S181" s="294"/>
      <c r="T181" s="294"/>
      <c r="U181" s="294"/>
      <c r="V181" s="294"/>
      <c r="W181" s="294"/>
      <c r="X181" s="294"/>
      <c r="Y181" s="294"/>
      <c r="Z181" s="294"/>
      <c r="AA181" s="294"/>
      <c r="AB181" s="294"/>
      <c r="AC181" s="294"/>
      <c r="AD181" s="294"/>
      <c r="AE181" s="827"/>
      <c r="AF181" s="827"/>
      <c r="AG181" s="827"/>
    </row>
    <row r="182" spans="1:33" x14ac:dyDescent="0.25">
      <c r="A182" s="815" t="s">
        <v>544</v>
      </c>
      <c r="B182" s="816" t="s">
        <v>538</v>
      </c>
      <c r="C182" s="283"/>
      <c r="D182" s="815"/>
      <c r="E182" s="826"/>
      <c r="F182" s="295"/>
      <c r="G182" s="295"/>
      <c r="H182" s="295"/>
      <c r="I182" s="295"/>
      <c r="J182" s="295"/>
      <c r="K182" s="295"/>
      <c r="L182" s="295"/>
      <c r="M182" s="295"/>
      <c r="N182" s="295"/>
      <c r="O182" s="295"/>
      <c r="P182" s="285"/>
      <c r="Q182" s="294"/>
      <c r="R182" s="294"/>
      <c r="S182" s="294"/>
      <c r="T182" s="294"/>
      <c r="U182" s="294"/>
      <c r="V182" s="294"/>
      <c r="W182" s="294"/>
      <c r="X182" s="294"/>
      <c r="Y182" s="294"/>
      <c r="Z182" s="294"/>
      <c r="AA182" s="294"/>
      <c r="AB182" s="294"/>
      <c r="AC182" s="294"/>
      <c r="AD182" s="294"/>
      <c r="AE182" s="827"/>
      <c r="AF182" s="827"/>
      <c r="AG182" s="827"/>
    </row>
    <row r="183" spans="1:33" x14ac:dyDescent="0.25">
      <c r="A183" s="815" t="s">
        <v>544</v>
      </c>
      <c r="B183" s="816" t="s">
        <v>539</v>
      </c>
      <c r="C183" s="283"/>
      <c r="D183" s="283"/>
      <c r="E183" s="826"/>
      <c r="F183" s="295"/>
      <c r="G183" s="295"/>
      <c r="H183" s="295"/>
      <c r="I183" s="295"/>
      <c r="J183" s="295"/>
      <c r="K183" s="295"/>
      <c r="L183" s="295"/>
      <c r="M183" s="295"/>
      <c r="N183" s="295"/>
      <c r="O183" s="295"/>
      <c r="P183" s="295"/>
      <c r="Q183" s="285"/>
      <c r="R183" s="294"/>
      <c r="S183" s="294"/>
      <c r="T183" s="294"/>
      <c r="U183" s="294"/>
      <c r="V183" s="294"/>
      <c r="W183" s="294"/>
      <c r="X183" s="294"/>
      <c r="Y183" s="294"/>
      <c r="Z183" s="294"/>
      <c r="AA183" s="294"/>
      <c r="AB183" s="294"/>
      <c r="AC183" s="294"/>
      <c r="AD183" s="294"/>
      <c r="AE183" s="827"/>
      <c r="AF183" s="827"/>
      <c r="AG183" s="827"/>
    </row>
    <row r="184" spans="1:33" x14ac:dyDescent="0.25">
      <c r="A184" s="815" t="s">
        <v>544</v>
      </c>
      <c r="B184" s="816" t="s">
        <v>540</v>
      </c>
      <c r="C184" s="283"/>
      <c r="D184" s="283"/>
      <c r="E184" s="826"/>
      <c r="F184" s="295"/>
      <c r="G184" s="295"/>
      <c r="H184" s="295"/>
      <c r="I184" s="295"/>
      <c r="J184" s="295"/>
      <c r="K184" s="295"/>
      <c r="L184" s="295"/>
      <c r="M184" s="295"/>
      <c r="N184" s="295"/>
      <c r="O184" s="295"/>
      <c r="P184" s="295"/>
      <c r="Q184" s="295"/>
      <c r="R184" s="285"/>
      <c r="S184" s="294"/>
      <c r="T184" s="294"/>
      <c r="U184" s="294"/>
      <c r="V184" s="294"/>
      <c r="W184" s="294"/>
      <c r="X184" s="294"/>
      <c r="Y184" s="294"/>
      <c r="Z184" s="294"/>
      <c r="AA184" s="294"/>
      <c r="AB184" s="294"/>
      <c r="AC184" s="294"/>
      <c r="AD184" s="294"/>
      <c r="AE184" s="827"/>
      <c r="AF184" s="827"/>
      <c r="AG184" s="827"/>
    </row>
    <row r="185" spans="1:33" x14ac:dyDescent="0.25">
      <c r="A185" s="815" t="s">
        <v>544</v>
      </c>
      <c r="B185" s="816" t="s">
        <v>541</v>
      </c>
      <c r="C185" s="283"/>
      <c r="D185" s="283"/>
      <c r="E185" s="826"/>
      <c r="F185" s="295"/>
      <c r="G185" s="295"/>
      <c r="H185" s="295"/>
      <c r="I185" s="295"/>
      <c r="J185" s="295"/>
      <c r="K185" s="295"/>
      <c r="L185" s="295"/>
      <c r="M185" s="295"/>
      <c r="N185" s="295"/>
      <c r="O185" s="295"/>
      <c r="P185" s="295"/>
      <c r="Q185" s="295"/>
      <c r="R185" s="295"/>
      <c r="S185" s="285"/>
      <c r="T185" s="294"/>
      <c r="U185" s="294"/>
      <c r="V185" s="294"/>
      <c r="W185" s="294"/>
      <c r="X185" s="294"/>
      <c r="Y185" s="294"/>
      <c r="Z185" s="294"/>
      <c r="AA185" s="294"/>
      <c r="AB185" s="294"/>
      <c r="AC185" s="294"/>
      <c r="AD185" s="294"/>
      <c r="AE185" s="827"/>
      <c r="AF185" s="827"/>
      <c r="AG185" s="827"/>
    </row>
    <row r="186" spans="1:33" x14ac:dyDescent="0.25">
      <c r="A186" s="815" t="s">
        <v>544</v>
      </c>
      <c r="B186" s="816" t="s">
        <v>545</v>
      </c>
      <c r="C186" s="828"/>
      <c r="D186" s="283"/>
      <c r="E186" s="826"/>
      <c r="F186" s="295"/>
      <c r="G186" s="295"/>
      <c r="H186" s="295"/>
      <c r="I186" s="295"/>
      <c r="J186" s="295"/>
      <c r="K186" s="295"/>
      <c r="L186" s="295"/>
      <c r="M186" s="295"/>
      <c r="N186" s="295"/>
      <c r="O186" s="295"/>
      <c r="P186" s="295"/>
      <c r="Q186" s="295"/>
      <c r="R186" s="295"/>
      <c r="S186" s="295"/>
      <c r="T186" s="285"/>
      <c r="U186" s="294"/>
      <c r="V186" s="294"/>
      <c r="W186" s="294"/>
      <c r="X186" s="294"/>
      <c r="Y186" s="294"/>
      <c r="Z186" s="294"/>
      <c r="AA186" s="294"/>
      <c r="AB186" s="294"/>
      <c r="AC186" s="294"/>
      <c r="AD186" s="294"/>
      <c r="AE186" s="827"/>
      <c r="AF186" s="827"/>
      <c r="AG186" s="827"/>
    </row>
    <row r="187" spans="1:33" x14ac:dyDescent="0.25">
      <c r="A187" s="815" t="s">
        <v>544</v>
      </c>
      <c r="B187" s="816" t="s">
        <v>546</v>
      </c>
      <c r="C187" s="283"/>
      <c r="D187" s="283"/>
      <c r="E187" s="826"/>
      <c r="F187" s="295"/>
      <c r="G187" s="295"/>
      <c r="H187" s="295"/>
      <c r="I187" s="295"/>
      <c r="J187" s="295"/>
      <c r="K187" s="295"/>
      <c r="L187" s="295"/>
      <c r="M187" s="295"/>
      <c r="N187" s="295"/>
      <c r="O187" s="295"/>
      <c r="P187" s="295"/>
      <c r="Q187" s="295"/>
      <c r="R187" s="295"/>
      <c r="S187" s="295"/>
      <c r="T187" s="295"/>
      <c r="U187" s="285"/>
      <c r="V187" s="294"/>
      <c r="W187" s="294"/>
      <c r="X187" s="294"/>
      <c r="Y187" s="294"/>
      <c r="Z187" s="294"/>
      <c r="AA187" s="294"/>
      <c r="AB187" s="294"/>
      <c r="AC187" s="294"/>
      <c r="AD187" s="294"/>
      <c r="AE187" s="827"/>
      <c r="AF187" s="827"/>
      <c r="AG187" s="827"/>
    </row>
    <row r="188" spans="1:33" x14ac:dyDescent="0.25">
      <c r="A188" s="815" t="s">
        <v>544</v>
      </c>
      <c r="B188" s="816" t="s">
        <v>547</v>
      </c>
      <c r="C188" s="283"/>
      <c r="D188" s="283"/>
      <c r="E188" s="826"/>
      <c r="F188" s="295"/>
      <c r="G188" s="295"/>
      <c r="H188" s="295"/>
      <c r="I188" s="295"/>
      <c r="J188" s="295"/>
      <c r="K188" s="295"/>
      <c r="L188" s="295"/>
      <c r="M188" s="295"/>
      <c r="N188" s="295"/>
      <c r="O188" s="295"/>
      <c r="P188" s="295"/>
      <c r="Q188" s="295"/>
      <c r="R188" s="295"/>
      <c r="S188" s="295"/>
      <c r="T188" s="295"/>
      <c r="U188" s="295"/>
      <c r="V188" s="285"/>
      <c r="W188" s="294"/>
      <c r="X188" s="294"/>
      <c r="Y188" s="294"/>
      <c r="Z188" s="294"/>
      <c r="AA188" s="294"/>
      <c r="AB188" s="294"/>
      <c r="AC188" s="294"/>
      <c r="AD188" s="294"/>
      <c r="AE188" s="827"/>
      <c r="AF188" s="827"/>
      <c r="AG188" s="827"/>
    </row>
    <row r="189" spans="1:33" x14ac:dyDescent="0.25">
      <c r="A189" s="815" t="s">
        <v>544</v>
      </c>
      <c r="B189" s="816" t="s">
        <v>557</v>
      </c>
      <c r="C189" s="283"/>
      <c r="D189" s="283"/>
      <c r="E189" s="826"/>
      <c r="F189" s="295"/>
      <c r="G189" s="295"/>
      <c r="H189" s="295"/>
      <c r="I189" s="295"/>
      <c r="J189" s="295"/>
      <c r="K189" s="295"/>
      <c r="L189" s="295"/>
      <c r="M189" s="295"/>
      <c r="N189" s="295"/>
      <c r="O189" s="295"/>
      <c r="P189" s="295"/>
      <c r="Q189" s="295"/>
      <c r="R189" s="295"/>
      <c r="S189" s="295"/>
      <c r="T189" s="295"/>
      <c r="U189" s="295"/>
      <c r="V189" s="295"/>
      <c r="W189" s="285"/>
      <c r="X189" s="294"/>
      <c r="Y189" s="294"/>
      <c r="Z189" s="294"/>
      <c r="AA189" s="294"/>
      <c r="AB189" s="294"/>
      <c r="AC189" s="294"/>
      <c r="AD189" s="294"/>
      <c r="AE189" s="827"/>
      <c r="AF189" s="827"/>
      <c r="AG189" s="827"/>
    </row>
    <row r="190" spans="1:33" x14ac:dyDescent="0.25">
      <c r="A190" s="815" t="s">
        <v>544</v>
      </c>
      <c r="B190" s="816" t="s">
        <v>558</v>
      </c>
      <c r="C190" s="283"/>
      <c r="D190" s="283"/>
      <c r="E190" s="826"/>
      <c r="F190" s="295"/>
      <c r="G190" s="295"/>
      <c r="H190" s="295"/>
      <c r="I190" s="295"/>
      <c r="J190" s="295"/>
      <c r="K190" s="295"/>
      <c r="L190" s="295"/>
      <c r="M190" s="295"/>
      <c r="N190" s="295"/>
      <c r="O190" s="295"/>
      <c r="P190" s="295"/>
      <c r="Q190" s="295"/>
      <c r="R190" s="295"/>
      <c r="S190" s="295"/>
      <c r="T190" s="295"/>
      <c r="U190" s="295"/>
      <c r="V190" s="295"/>
      <c r="W190" s="295"/>
      <c r="X190" s="285"/>
      <c r="Y190" s="294"/>
      <c r="Z190" s="294"/>
      <c r="AA190" s="294"/>
      <c r="AB190" s="294"/>
      <c r="AC190" s="294"/>
      <c r="AD190" s="294"/>
      <c r="AE190" s="827"/>
      <c r="AF190" s="827"/>
      <c r="AG190" s="827"/>
    </row>
    <row r="191" spans="1:33" x14ac:dyDescent="0.25">
      <c r="A191" s="815" t="s">
        <v>544</v>
      </c>
      <c r="B191" s="816" t="s">
        <v>559</v>
      </c>
      <c r="C191" s="283"/>
      <c r="D191" s="283"/>
      <c r="E191" s="826"/>
      <c r="F191" s="295"/>
      <c r="G191" s="295"/>
      <c r="H191" s="295"/>
      <c r="I191" s="295"/>
      <c r="J191" s="295"/>
      <c r="K191" s="295"/>
      <c r="L191" s="295"/>
      <c r="M191" s="295"/>
      <c r="N191" s="295"/>
      <c r="O191" s="295"/>
      <c r="P191" s="295"/>
      <c r="Q191" s="295"/>
      <c r="R191" s="295"/>
      <c r="S191" s="295"/>
      <c r="T191" s="295"/>
      <c r="U191" s="295"/>
      <c r="V191" s="295"/>
      <c r="W191" s="295"/>
      <c r="X191" s="295"/>
      <c r="Y191" s="285"/>
      <c r="Z191" s="294"/>
      <c r="AA191" s="294"/>
      <c r="AB191" s="294"/>
      <c r="AC191" s="294"/>
      <c r="AD191" s="294"/>
      <c r="AE191" s="827"/>
      <c r="AF191" s="827"/>
      <c r="AG191" s="827"/>
    </row>
    <row r="192" spans="1:33" x14ac:dyDescent="0.25">
      <c r="A192" s="815" t="s">
        <v>544</v>
      </c>
      <c r="B192" s="816" t="s">
        <v>1332</v>
      </c>
      <c r="C192" s="283"/>
      <c r="D192" s="283"/>
      <c r="E192" s="829"/>
      <c r="F192" s="295"/>
      <c r="G192" s="295"/>
      <c r="H192" s="295"/>
      <c r="I192" s="295"/>
      <c r="J192" s="295"/>
      <c r="K192" s="295"/>
      <c r="L192" s="295"/>
      <c r="M192" s="295"/>
      <c r="N192" s="295"/>
      <c r="O192" s="295"/>
      <c r="P192" s="295"/>
      <c r="Q192" s="295"/>
      <c r="R192" s="295"/>
      <c r="S192" s="295"/>
      <c r="T192" s="295"/>
      <c r="U192" s="295"/>
      <c r="V192" s="295"/>
      <c r="W192" s="295"/>
      <c r="X192" s="295"/>
      <c r="Y192" s="295"/>
      <c r="Z192" s="285"/>
      <c r="AA192" s="294"/>
      <c r="AB192" s="294"/>
      <c r="AC192" s="294"/>
      <c r="AD192" s="294"/>
      <c r="AE192" s="283"/>
      <c r="AF192" s="283"/>
      <c r="AG192" s="827"/>
    </row>
    <row r="193" spans="1:33" x14ac:dyDescent="0.25">
      <c r="A193" s="815" t="s">
        <v>544</v>
      </c>
      <c r="B193" s="816" t="s">
        <v>1333</v>
      </c>
      <c r="C193" s="283"/>
      <c r="D193" s="283"/>
      <c r="E193" s="829"/>
      <c r="F193" s="295"/>
      <c r="G193" s="295"/>
      <c r="H193" s="295"/>
      <c r="I193" s="295"/>
      <c r="J193" s="295"/>
      <c r="K193" s="295"/>
      <c r="L193" s="295"/>
      <c r="M193" s="295"/>
      <c r="N193" s="295"/>
      <c r="O193" s="295"/>
      <c r="P193" s="295"/>
      <c r="Q193" s="295"/>
      <c r="R193" s="295"/>
      <c r="S193" s="295"/>
      <c r="T193" s="295"/>
      <c r="U193" s="295"/>
      <c r="V193" s="295"/>
      <c r="W193" s="295"/>
      <c r="X193" s="295"/>
      <c r="Y193" s="295"/>
      <c r="Z193" s="295"/>
      <c r="AA193" s="285"/>
      <c r="AB193" s="294"/>
      <c r="AC193" s="294"/>
      <c r="AD193" s="294"/>
      <c r="AE193" s="283"/>
      <c r="AF193" s="283"/>
      <c r="AG193" s="827"/>
    </row>
    <row r="194" spans="1:33" x14ac:dyDescent="0.25">
      <c r="A194" s="815" t="s">
        <v>544</v>
      </c>
      <c r="B194" s="816" t="s">
        <v>1334</v>
      </c>
      <c r="C194" s="283"/>
      <c r="D194" s="283"/>
      <c r="E194" s="829"/>
      <c r="F194" s="295"/>
      <c r="G194" s="295"/>
      <c r="H194" s="295"/>
      <c r="I194" s="295"/>
      <c r="J194" s="295"/>
      <c r="K194" s="295"/>
      <c r="L194" s="295"/>
      <c r="M194" s="295"/>
      <c r="N194" s="295"/>
      <c r="O194" s="295"/>
      <c r="P194" s="295"/>
      <c r="Q194" s="295"/>
      <c r="R194" s="295"/>
      <c r="S194" s="295"/>
      <c r="T194" s="295"/>
      <c r="U194" s="295"/>
      <c r="V194" s="295"/>
      <c r="W194" s="295"/>
      <c r="X194" s="295"/>
      <c r="Y194" s="295"/>
      <c r="Z194" s="295"/>
      <c r="AA194" s="295"/>
      <c r="AB194" s="285"/>
      <c r="AC194" s="294"/>
      <c r="AD194" s="294"/>
      <c r="AE194" s="283"/>
      <c r="AF194" s="283"/>
      <c r="AG194" s="827"/>
    </row>
    <row r="195" spans="1:33" x14ac:dyDescent="0.25">
      <c r="A195" s="815" t="s">
        <v>544</v>
      </c>
      <c r="B195" s="816" t="s">
        <v>1335</v>
      </c>
      <c r="C195" s="283"/>
      <c r="D195" s="283"/>
      <c r="E195" s="829"/>
      <c r="F195" s="295"/>
      <c r="G195" s="295"/>
      <c r="H195" s="295"/>
      <c r="I195" s="295"/>
      <c r="J195" s="295"/>
      <c r="K195" s="295"/>
      <c r="L195" s="295"/>
      <c r="M195" s="295"/>
      <c r="N195" s="295"/>
      <c r="O195" s="295"/>
      <c r="P195" s="295"/>
      <c r="Q195" s="295"/>
      <c r="R195" s="295"/>
      <c r="S195" s="295"/>
      <c r="T195" s="295"/>
      <c r="U195" s="295"/>
      <c r="V195" s="295"/>
      <c r="W195" s="295"/>
      <c r="X195" s="295"/>
      <c r="Y195" s="295"/>
      <c r="Z195" s="295"/>
      <c r="AA195" s="295"/>
      <c r="AB195" s="295"/>
      <c r="AC195" s="285"/>
      <c r="AD195" s="294"/>
      <c r="AE195" s="283"/>
      <c r="AF195" s="283"/>
      <c r="AG195" s="827"/>
    </row>
    <row r="196" spans="1:33" x14ac:dyDescent="0.25">
      <c r="A196" s="815" t="s">
        <v>544</v>
      </c>
      <c r="B196" s="816" t="s">
        <v>1336</v>
      </c>
      <c r="C196" s="283"/>
      <c r="D196" s="283"/>
      <c r="E196" s="829"/>
      <c r="F196" s="295"/>
      <c r="G196" s="295"/>
      <c r="H196" s="295"/>
      <c r="I196" s="295"/>
      <c r="J196" s="295"/>
      <c r="K196" s="295"/>
      <c r="L196" s="295"/>
      <c r="M196" s="295"/>
      <c r="N196" s="295"/>
      <c r="O196" s="295"/>
      <c r="P196" s="295"/>
      <c r="Q196" s="295"/>
      <c r="R196" s="295"/>
      <c r="S196" s="295"/>
      <c r="T196" s="295"/>
      <c r="U196" s="295"/>
      <c r="V196" s="295"/>
      <c r="W196" s="295"/>
      <c r="X196" s="295"/>
      <c r="Y196" s="295"/>
      <c r="Z196" s="295"/>
      <c r="AA196" s="295"/>
      <c r="AB196" s="295"/>
      <c r="AC196" s="295"/>
      <c r="AD196" s="285"/>
      <c r="AE196" s="283"/>
      <c r="AF196" s="283"/>
      <c r="AG196" s="827"/>
    </row>
    <row r="197" spans="1:33" ht="13" x14ac:dyDescent="0.3">
      <c r="A197" s="819" t="s">
        <v>374</v>
      </c>
      <c r="B197" s="820" t="s">
        <v>271</v>
      </c>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row>
    <row r="198" spans="1:33" x14ac:dyDescent="0.25">
      <c r="C198" s="831"/>
    </row>
    <row r="199" spans="1:33" x14ac:dyDescent="0.25">
      <c r="C199" s="821"/>
    </row>
    <row r="201" spans="1:33" ht="13" x14ac:dyDescent="0.3">
      <c r="B201" s="810" t="s">
        <v>555</v>
      </c>
      <c r="F201" s="811" t="s">
        <v>10</v>
      </c>
    </row>
    <row r="202" spans="1:33" ht="26.15" customHeight="1" x14ac:dyDescent="0.35">
      <c r="A202" s="812"/>
      <c r="B202" s="825" t="s">
        <v>418</v>
      </c>
      <c r="C202" s="1540" t="s">
        <v>526</v>
      </c>
      <c r="D202" s="1540" t="s">
        <v>527</v>
      </c>
      <c r="E202" s="1540" t="s">
        <v>598</v>
      </c>
      <c r="F202" s="1542" t="s">
        <v>599</v>
      </c>
      <c r="G202" s="1543"/>
      <c r="H202" s="1543"/>
      <c r="I202" s="1543"/>
      <c r="J202" s="1543"/>
      <c r="K202" s="1543"/>
      <c r="L202" s="1543"/>
      <c r="M202" s="1543"/>
      <c r="N202" s="1543"/>
      <c r="O202" s="1543"/>
      <c r="P202" s="1543"/>
      <c r="Q202" s="1543"/>
      <c r="R202" s="1543"/>
      <c r="S202" s="1543"/>
      <c r="T202" s="1543"/>
      <c r="U202" s="1543"/>
      <c r="V202" s="1543"/>
      <c r="W202" s="1543"/>
      <c r="X202" s="1543"/>
      <c r="Y202" s="1543"/>
      <c r="Z202" s="1543"/>
      <c r="AA202" s="1543"/>
      <c r="AB202" s="1543"/>
      <c r="AC202" s="1543"/>
      <c r="AD202" s="1544"/>
      <c r="AE202" s="813" t="s">
        <v>549</v>
      </c>
      <c r="AF202" s="813" t="s">
        <v>542</v>
      </c>
      <c r="AG202" s="813" t="s">
        <v>550</v>
      </c>
    </row>
    <row r="203" spans="1:33" ht="12.9" customHeight="1" x14ac:dyDescent="0.25">
      <c r="A203" s="812"/>
      <c r="B203" s="825"/>
      <c r="C203" s="1541"/>
      <c r="D203" s="1541"/>
      <c r="E203" s="1541"/>
      <c r="F203" s="814" t="s">
        <v>528</v>
      </c>
      <c r="G203" s="814" t="s">
        <v>529</v>
      </c>
      <c r="H203" s="814" t="s">
        <v>530</v>
      </c>
      <c r="I203" s="814" t="s">
        <v>531</v>
      </c>
      <c r="J203" s="814" t="s">
        <v>532</v>
      </c>
      <c r="K203" s="814" t="s">
        <v>533</v>
      </c>
      <c r="L203" s="814" t="s">
        <v>534</v>
      </c>
      <c r="M203" s="814" t="s">
        <v>535</v>
      </c>
      <c r="N203" s="814" t="s">
        <v>536</v>
      </c>
      <c r="O203" s="814" t="s">
        <v>537</v>
      </c>
      <c r="P203" s="814" t="s">
        <v>538</v>
      </c>
      <c r="Q203" s="814" t="s">
        <v>539</v>
      </c>
      <c r="R203" s="814" t="s">
        <v>540</v>
      </c>
      <c r="S203" s="814" t="s">
        <v>541</v>
      </c>
      <c r="T203" s="814" t="s">
        <v>326</v>
      </c>
      <c r="U203" s="814" t="s">
        <v>517</v>
      </c>
      <c r="V203" s="814" t="s">
        <v>518</v>
      </c>
      <c r="W203" s="814" t="s">
        <v>519</v>
      </c>
      <c r="X203" s="814" t="s">
        <v>520</v>
      </c>
      <c r="Y203" s="814" t="s">
        <v>521</v>
      </c>
      <c r="Z203" s="814" t="s">
        <v>934</v>
      </c>
      <c r="AA203" s="814" t="s">
        <v>935</v>
      </c>
      <c r="AB203" s="814" t="s">
        <v>939</v>
      </c>
      <c r="AC203" s="814" t="s">
        <v>936</v>
      </c>
      <c r="AD203" s="814" t="s">
        <v>938</v>
      </c>
      <c r="AE203" s="813"/>
      <c r="AF203" s="813"/>
      <c r="AG203" s="813"/>
    </row>
    <row r="204" spans="1:33" x14ac:dyDescent="0.25">
      <c r="A204" s="815" t="s">
        <v>543</v>
      </c>
      <c r="B204" s="816">
        <v>2005</v>
      </c>
      <c r="C204" s="815"/>
      <c r="D204" s="815"/>
      <c r="E204" s="826"/>
      <c r="F204" s="294"/>
      <c r="G204" s="294"/>
      <c r="H204" s="294"/>
      <c r="I204" s="294"/>
      <c r="J204" s="294"/>
      <c r="K204" s="294"/>
      <c r="L204" s="294"/>
      <c r="M204" s="294"/>
      <c r="N204" s="294"/>
      <c r="O204" s="294"/>
      <c r="P204" s="294"/>
      <c r="Q204" s="294"/>
      <c r="R204" s="294"/>
      <c r="S204" s="294"/>
      <c r="T204" s="294"/>
      <c r="U204" s="294"/>
      <c r="V204" s="294"/>
      <c r="W204" s="294"/>
      <c r="X204" s="294"/>
      <c r="Y204" s="294"/>
      <c r="Z204" s="294"/>
      <c r="AA204" s="294"/>
      <c r="AB204" s="294"/>
      <c r="AC204" s="294"/>
      <c r="AD204" s="294"/>
      <c r="AE204" s="827"/>
      <c r="AF204" s="827"/>
      <c r="AG204" s="827"/>
    </row>
    <row r="205" spans="1:33" x14ac:dyDescent="0.25">
      <c r="A205" s="815" t="s">
        <v>544</v>
      </c>
      <c r="B205" s="816" t="s">
        <v>528</v>
      </c>
      <c r="C205" s="815"/>
      <c r="D205" s="815"/>
      <c r="E205" s="826"/>
      <c r="F205" s="285"/>
      <c r="G205" s="294"/>
      <c r="H205" s="294"/>
      <c r="I205" s="294"/>
      <c r="J205" s="294"/>
      <c r="K205" s="294"/>
      <c r="L205" s="294"/>
      <c r="M205" s="294"/>
      <c r="N205" s="294"/>
      <c r="O205" s="294"/>
      <c r="P205" s="294"/>
      <c r="Q205" s="294"/>
      <c r="R205" s="294"/>
      <c r="S205" s="294"/>
      <c r="T205" s="294"/>
      <c r="U205" s="294"/>
      <c r="V205" s="294"/>
      <c r="W205" s="294"/>
      <c r="X205" s="294"/>
      <c r="Y205" s="294"/>
      <c r="Z205" s="294"/>
      <c r="AA205" s="294"/>
      <c r="AB205" s="294"/>
      <c r="AC205" s="294"/>
      <c r="AD205" s="294"/>
      <c r="AE205" s="827"/>
      <c r="AF205" s="827"/>
      <c r="AG205" s="827"/>
    </row>
    <row r="206" spans="1:33" x14ac:dyDescent="0.25">
      <c r="A206" s="815" t="s">
        <v>544</v>
      </c>
      <c r="B206" s="816" t="s">
        <v>529</v>
      </c>
      <c r="C206" s="815"/>
      <c r="D206" s="815"/>
      <c r="E206" s="826"/>
      <c r="F206" s="295"/>
      <c r="G206" s="285"/>
      <c r="H206" s="294"/>
      <c r="I206" s="294"/>
      <c r="J206" s="294"/>
      <c r="K206" s="294"/>
      <c r="L206" s="294"/>
      <c r="M206" s="294"/>
      <c r="N206" s="294"/>
      <c r="O206" s="294"/>
      <c r="P206" s="294"/>
      <c r="Q206" s="294"/>
      <c r="R206" s="294"/>
      <c r="S206" s="294"/>
      <c r="T206" s="294"/>
      <c r="U206" s="294"/>
      <c r="V206" s="294"/>
      <c r="W206" s="294"/>
      <c r="X206" s="294"/>
      <c r="Y206" s="294"/>
      <c r="Z206" s="294"/>
      <c r="AA206" s="294"/>
      <c r="AB206" s="294"/>
      <c r="AC206" s="294"/>
      <c r="AD206" s="294"/>
      <c r="AE206" s="827"/>
      <c r="AF206" s="827"/>
      <c r="AG206" s="827"/>
    </row>
    <row r="207" spans="1:33" x14ac:dyDescent="0.25">
      <c r="A207" s="815" t="s">
        <v>544</v>
      </c>
      <c r="B207" s="816" t="s">
        <v>530</v>
      </c>
      <c r="C207" s="815"/>
      <c r="D207" s="815"/>
      <c r="E207" s="826"/>
      <c r="F207" s="295"/>
      <c r="G207" s="295"/>
      <c r="H207" s="285"/>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294"/>
      <c r="AE207" s="827"/>
      <c r="AF207" s="827"/>
      <c r="AG207" s="827"/>
    </row>
    <row r="208" spans="1:33" x14ac:dyDescent="0.25">
      <c r="A208" s="815" t="s">
        <v>544</v>
      </c>
      <c r="B208" s="816" t="s">
        <v>531</v>
      </c>
      <c r="C208" s="815"/>
      <c r="D208" s="815"/>
      <c r="E208" s="826"/>
      <c r="F208" s="295"/>
      <c r="G208" s="295"/>
      <c r="H208" s="295"/>
      <c r="I208" s="285"/>
      <c r="J208" s="294"/>
      <c r="K208" s="294"/>
      <c r="L208" s="294"/>
      <c r="M208" s="294"/>
      <c r="N208" s="294"/>
      <c r="O208" s="294"/>
      <c r="P208" s="294"/>
      <c r="Q208" s="294"/>
      <c r="R208" s="294"/>
      <c r="S208" s="294"/>
      <c r="T208" s="294"/>
      <c r="U208" s="294"/>
      <c r="V208" s="294"/>
      <c r="W208" s="294"/>
      <c r="X208" s="294"/>
      <c r="Y208" s="294"/>
      <c r="Z208" s="294"/>
      <c r="AA208" s="294"/>
      <c r="AB208" s="294"/>
      <c r="AC208" s="294"/>
      <c r="AD208" s="294"/>
      <c r="AE208" s="827"/>
      <c r="AF208" s="827"/>
      <c r="AG208" s="827"/>
    </row>
    <row r="209" spans="1:33" x14ac:dyDescent="0.25">
      <c r="A209" s="815" t="s">
        <v>544</v>
      </c>
      <c r="B209" s="816" t="s">
        <v>532</v>
      </c>
      <c r="C209" s="815"/>
      <c r="D209" s="815"/>
      <c r="E209" s="826"/>
      <c r="F209" s="295"/>
      <c r="G209" s="295"/>
      <c r="H209" s="295"/>
      <c r="I209" s="295"/>
      <c r="J209" s="285"/>
      <c r="K209" s="294"/>
      <c r="L209" s="294"/>
      <c r="M209" s="294"/>
      <c r="N209" s="294"/>
      <c r="O209" s="294"/>
      <c r="P209" s="294"/>
      <c r="Q209" s="294"/>
      <c r="R209" s="294"/>
      <c r="S209" s="294"/>
      <c r="T209" s="294"/>
      <c r="U209" s="294"/>
      <c r="V209" s="294"/>
      <c r="W209" s="294"/>
      <c r="X209" s="294"/>
      <c r="Y209" s="294"/>
      <c r="Z209" s="294"/>
      <c r="AA209" s="294"/>
      <c r="AB209" s="294"/>
      <c r="AC209" s="294"/>
      <c r="AD209" s="294"/>
      <c r="AE209" s="827"/>
      <c r="AF209" s="827"/>
      <c r="AG209" s="827"/>
    </row>
    <row r="210" spans="1:33" x14ac:dyDescent="0.25">
      <c r="A210" s="815" t="s">
        <v>544</v>
      </c>
      <c r="B210" s="816" t="s">
        <v>533</v>
      </c>
      <c r="C210" s="815"/>
      <c r="D210" s="815"/>
      <c r="E210" s="826"/>
      <c r="F210" s="295"/>
      <c r="G210" s="295"/>
      <c r="H210" s="295"/>
      <c r="I210" s="295"/>
      <c r="J210" s="295"/>
      <c r="K210" s="285"/>
      <c r="L210" s="294"/>
      <c r="M210" s="294"/>
      <c r="N210" s="294"/>
      <c r="O210" s="294"/>
      <c r="P210" s="294"/>
      <c r="Q210" s="294"/>
      <c r="R210" s="294"/>
      <c r="S210" s="294"/>
      <c r="T210" s="294"/>
      <c r="U210" s="294"/>
      <c r="V210" s="294"/>
      <c r="W210" s="294"/>
      <c r="X210" s="294"/>
      <c r="Y210" s="294"/>
      <c r="Z210" s="294"/>
      <c r="AA210" s="294"/>
      <c r="AB210" s="294"/>
      <c r="AC210" s="294"/>
      <c r="AD210" s="294"/>
      <c r="AE210" s="827"/>
      <c r="AF210" s="827"/>
      <c r="AG210" s="827"/>
    </row>
    <row r="211" spans="1:33" x14ac:dyDescent="0.25">
      <c r="A211" s="815" t="s">
        <v>544</v>
      </c>
      <c r="B211" s="816" t="s">
        <v>534</v>
      </c>
      <c r="C211" s="815"/>
      <c r="D211" s="815"/>
      <c r="E211" s="826"/>
      <c r="F211" s="295"/>
      <c r="G211" s="295"/>
      <c r="H211" s="295"/>
      <c r="I211" s="295"/>
      <c r="J211" s="295"/>
      <c r="K211" s="295"/>
      <c r="L211" s="285"/>
      <c r="M211" s="294"/>
      <c r="N211" s="294"/>
      <c r="O211" s="294"/>
      <c r="P211" s="294"/>
      <c r="Q211" s="294"/>
      <c r="R211" s="294"/>
      <c r="S211" s="294"/>
      <c r="T211" s="294"/>
      <c r="U211" s="294"/>
      <c r="V211" s="294"/>
      <c r="W211" s="294"/>
      <c r="X211" s="294"/>
      <c r="Y211" s="294"/>
      <c r="Z211" s="294"/>
      <c r="AA211" s="294"/>
      <c r="AB211" s="294"/>
      <c r="AC211" s="294"/>
      <c r="AD211" s="294"/>
      <c r="AE211" s="827"/>
      <c r="AF211" s="827"/>
      <c r="AG211" s="827"/>
    </row>
    <row r="212" spans="1:33" x14ac:dyDescent="0.25">
      <c r="A212" s="815" t="s">
        <v>544</v>
      </c>
      <c r="B212" s="816" t="s">
        <v>535</v>
      </c>
      <c r="C212" s="815"/>
      <c r="D212" s="815"/>
      <c r="E212" s="826"/>
      <c r="F212" s="295"/>
      <c r="G212" s="295"/>
      <c r="H212" s="295"/>
      <c r="I212" s="295"/>
      <c r="J212" s="295"/>
      <c r="K212" s="295"/>
      <c r="L212" s="295"/>
      <c r="M212" s="285"/>
      <c r="N212" s="294"/>
      <c r="O212" s="294"/>
      <c r="P212" s="294"/>
      <c r="Q212" s="294"/>
      <c r="R212" s="294"/>
      <c r="S212" s="294"/>
      <c r="T212" s="294"/>
      <c r="U212" s="294"/>
      <c r="V212" s="294"/>
      <c r="W212" s="294"/>
      <c r="X212" s="294"/>
      <c r="Y212" s="294"/>
      <c r="Z212" s="294"/>
      <c r="AA212" s="294"/>
      <c r="AB212" s="294"/>
      <c r="AC212" s="294"/>
      <c r="AD212" s="294"/>
      <c r="AE212" s="827"/>
      <c r="AF212" s="827"/>
      <c r="AG212" s="827"/>
    </row>
    <row r="213" spans="1:33" x14ac:dyDescent="0.25">
      <c r="A213" s="815" t="s">
        <v>544</v>
      </c>
      <c r="B213" s="816" t="s">
        <v>536</v>
      </c>
      <c r="C213" s="815"/>
      <c r="D213" s="815"/>
      <c r="E213" s="826"/>
      <c r="F213" s="295"/>
      <c r="G213" s="295"/>
      <c r="H213" s="295"/>
      <c r="I213" s="295"/>
      <c r="J213" s="295"/>
      <c r="K213" s="295"/>
      <c r="L213" s="295"/>
      <c r="M213" s="295"/>
      <c r="N213" s="285"/>
      <c r="O213" s="294"/>
      <c r="P213" s="294"/>
      <c r="Q213" s="294"/>
      <c r="R213" s="294"/>
      <c r="S213" s="294"/>
      <c r="T213" s="294"/>
      <c r="U213" s="294"/>
      <c r="V213" s="294"/>
      <c r="W213" s="294"/>
      <c r="X213" s="294"/>
      <c r="Y213" s="294"/>
      <c r="Z213" s="294"/>
      <c r="AA213" s="294"/>
      <c r="AB213" s="294"/>
      <c r="AC213" s="294"/>
      <c r="AD213" s="294"/>
      <c r="AE213" s="827"/>
      <c r="AF213" s="827"/>
      <c r="AG213" s="827"/>
    </row>
    <row r="214" spans="1:33" x14ac:dyDescent="0.25">
      <c r="A214" s="815" t="s">
        <v>544</v>
      </c>
      <c r="B214" s="816" t="s">
        <v>537</v>
      </c>
      <c r="C214" s="283"/>
      <c r="D214" s="815"/>
      <c r="E214" s="826"/>
      <c r="F214" s="295"/>
      <c r="G214" s="295"/>
      <c r="H214" s="295"/>
      <c r="I214" s="295"/>
      <c r="J214" s="295"/>
      <c r="K214" s="295"/>
      <c r="L214" s="295"/>
      <c r="M214" s="295"/>
      <c r="N214" s="295"/>
      <c r="O214" s="285"/>
      <c r="P214" s="294"/>
      <c r="Q214" s="294"/>
      <c r="R214" s="294"/>
      <c r="S214" s="294"/>
      <c r="T214" s="294"/>
      <c r="U214" s="294"/>
      <c r="V214" s="294"/>
      <c r="W214" s="294"/>
      <c r="X214" s="294"/>
      <c r="Y214" s="294"/>
      <c r="Z214" s="294"/>
      <c r="AA214" s="294"/>
      <c r="AB214" s="294"/>
      <c r="AC214" s="294"/>
      <c r="AD214" s="294"/>
      <c r="AE214" s="827"/>
      <c r="AF214" s="827"/>
      <c r="AG214" s="827"/>
    </row>
    <row r="215" spans="1:33" x14ac:dyDescent="0.25">
      <c r="A215" s="815" t="s">
        <v>544</v>
      </c>
      <c r="B215" s="816" t="s">
        <v>538</v>
      </c>
      <c r="C215" s="283"/>
      <c r="D215" s="815"/>
      <c r="E215" s="826"/>
      <c r="F215" s="295"/>
      <c r="G215" s="295"/>
      <c r="H215" s="295"/>
      <c r="I215" s="295"/>
      <c r="J215" s="295"/>
      <c r="K215" s="295"/>
      <c r="L215" s="295"/>
      <c r="M215" s="295"/>
      <c r="N215" s="295"/>
      <c r="O215" s="295"/>
      <c r="P215" s="285"/>
      <c r="Q215" s="294"/>
      <c r="R215" s="294"/>
      <c r="S215" s="294"/>
      <c r="T215" s="294"/>
      <c r="U215" s="294"/>
      <c r="V215" s="294"/>
      <c r="W215" s="294"/>
      <c r="X215" s="294"/>
      <c r="Y215" s="294"/>
      <c r="Z215" s="294"/>
      <c r="AA215" s="294"/>
      <c r="AB215" s="294"/>
      <c r="AC215" s="294"/>
      <c r="AD215" s="294"/>
      <c r="AE215" s="827"/>
      <c r="AF215" s="827"/>
      <c r="AG215" s="827"/>
    </row>
    <row r="216" spans="1:33" x14ac:dyDescent="0.25">
      <c r="A216" s="815" t="s">
        <v>544</v>
      </c>
      <c r="B216" s="816" t="s">
        <v>539</v>
      </c>
      <c r="C216" s="283"/>
      <c r="D216" s="283"/>
      <c r="E216" s="826"/>
      <c r="F216" s="295"/>
      <c r="G216" s="295"/>
      <c r="H216" s="295"/>
      <c r="I216" s="295"/>
      <c r="J216" s="295"/>
      <c r="K216" s="295"/>
      <c r="L216" s="295"/>
      <c r="M216" s="295"/>
      <c r="N216" s="295"/>
      <c r="O216" s="295"/>
      <c r="P216" s="295"/>
      <c r="Q216" s="285"/>
      <c r="R216" s="294"/>
      <c r="S216" s="294"/>
      <c r="T216" s="294"/>
      <c r="U216" s="294"/>
      <c r="V216" s="294"/>
      <c r="W216" s="294"/>
      <c r="X216" s="294"/>
      <c r="Y216" s="294"/>
      <c r="Z216" s="294"/>
      <c r="AA216" s="294"/>
      <c r="AB216" s="294"/>
      <c r="AC216" s="294"/>
      <c r="AD216" s="294"/>
      <c r="AE216" s="827"/>
      <c r="AF216" s="827"/>
      <c r="AG216" s="827"/>
    </row>
    <row r="217" spans="1:33" x14ac:dyDescent="0.25">
      <c r="A217" s="815" t="s">
        <v>544</v>
      </c>
      <c r="B217" s="816" t="s">
        <v>540</v>
      </c>
      <c r="C217" s="283"/>
      <c r="D217" s="283"/>
      <c r="E217" s="826"/>
      <c r="F217" s="295"/>
      <c r="G217" s="295"/>
      <c r="H217" s="295"/>
      <c r="I217" s="295"/>
      <c r="J217" s="295"/>
      <c r="K217" s="295"/>
      <c r="L217" s="295"/>
      <c r="M217" s="295"/>
      <c r="N217" s="295"/>
      <c r="O217" s="295"/>
      <c r="P217" s="295"/>
      <c r="Q217" s="295"/>
      <c r="R217" s="285"/>
      <c r="S217" s="294"/>
      <c r="T217" s="294"/>
      <c r="U217" s="294"/>
      <c r="V217" s="294"/>
      <c r="W217" s="294"/>
      <c r="X217" s="294"/>
      <c r="Y217" s="294"/>
      <c r="Z217" s="294"/>
      <c r="AA217" s="294"/>
      <c r="AB217" s="294"/>
      <c r="AC217" s="294"/>
      <c r="AD217" s="294"/>
      <c r="AE217" s="827"/>
      <c r="AF217" s="827"/>
      <c r="AG217" s="827"/>
    </row>
    <row r="218" spans="1:33" x14ac:dyDescent="0.25">
      <c r="A218" s="815" t="s">
        <v>544</v>
      </c>
      <c r="B218" s="816" t="s">
        <v>541</v>
      </c>
      <c r="C218" s="283"/>
      <c r="D218" s="283"/>
      <c r="E218" s="826"/>
      <c r="F218" s="295"/>
      <c r="G218" s="295"/>
      <c r="H218" s="295"/>
      <c r="I218" s="295"/>
      <c r="J218" s="295"/>
      <c r="K218" s="295"/>
      <c r="L218" s="295"/>
      <c r="M218" s="295"/>
      <c r="N218" s="295"/>
      <c r="O218" s="295"/>
      <c r="P218" s="295"/>
      <c r="Q218" s="295"/>
      <c r="R218" s="295"/>
      <c r="S218" s="285"/>
      <c r="T218" s="294"/>
      <c r="U218" s="294"/>
      <c r="V218" s="294"/>
      <c r="W218" s="294"/>
      <c r="X218" s="294"/>
      <c r="Y218" s="294"/>
      <c r="Z218" s="294"/>
      <c r="AA218" s="294"/>
      <c r="AB218" s="294"/>
      <c r="AC218" s="294"/>
      <c r="AD218" s="294"/>
      <c r="AE218" s="827"/>
      <c r="AF218" s="827"/>
      <c r="AG218" s="827"/>
    </row>
    <row r="219" spans="1:33" x14ac:dyDescent="0.25">
      <c r="A219" s="815" t="s">
        <v>544</v>
      </c>
      <c r="B219" s="816" t="s">
        <v>545</v>
      </c>
      <c r="C219" s="283"/>
      <c r="D219" s="283"/>
      <c r="E219" s="829"/>
      <c r="F219" s="295"/>
      <c r="G219" s="295"/>
      <c r="H219" s="295"/>
      <c r="I219" s="295"/>
      <c r="J219" s="295"/>
      <c r="K219" s="295"/>
      <c r="L219" s="295"/>
      <c r="M219" s="295"/>
      <c r="N219" s="295"/>
      <c r="O219" s="295"/>
      <c r="P219" s="295"/>
      <c r="Q219" s="295"/>
      <c r="R219" s="295"/>
      <c r="S219" s="295"/>
      <c r="T219" s="285"/>
      <c r="U219" s="294"/>
      <c r="V219" s="294"/>
      <c r="W219" s="294"/>
      <c r="X219" s="294"/>
      <c r="Y219" s="294"/>
      <c r="Z219" s="294"/>
      <c r="AA219" s="294"/>
      <c r="AB219" s="294"/>
      <c r="AC219" s="294"/>
      <c r="AD219" s="294"/>
      <c r="AE219" s="827"/>
      <c r="AF219" s="827"/>
      <c r="AG219" s="827"/>
    </row>
    <row r="220" spans="1:33" x14ac:dyDescent="0.25">
      <c r="A220" s="815" t="s">
        <v>544</v>
      </c>
      <c r="B220" s="816" t="s">
        <v>546</v>
      </c>
      <c r="C220" s="283"/>
      <c r="D220" s="283"/>
      <c r="E220" s="829"/>
      <c r="F220" s="295"/>
      <c r="G220" s="295"/>
      <c r="H220" s="295"/>
      <c r="I220" s="295"/>
      <c r="J220" s="295"/>
      <c r="K220" s="295"/>
      <c r="L220" s="295"/>
      <c r="M220" s="295"/>
      <c r="N220" s="295"/>
      <c r="O220" s="295"/>
      <c r="P220" s="295"/>
      <c r="Q220" s="295"/>
      <c r="R220" s="295"/>
      <c r="S220" s="295"/>
      <c r="T220" s="295"/>
      <c r="U220" s="285"/>
      <c r="V220" s="294"/>
      <c r="W220" s="294"/>
      <c r="X220" s="294"/>
      <c r="Y220" s="294"/>
      <c r="Z220" s="294"/>
      <c r="AA220" s="294"/>
      <c r="AB220" s="294"/>
      <c r="AC220" s="294"/>
      <c r="AD220" s="294"/>
      <c r="AE220" s="827"/>
      <c r="AF220" s="827"/>
      <c r="AG220" s="827"/>
    </row>
    <row r="221" spans="1:33" x14ac:dyDescent="0.25">
      <c r="A221" s="815" t="s">
        <v>544</v>
      </c>
      <c r="B221" s="816" t="s">
        <v>547</v>
      </c>
      <c r="C221" s="283"/>
      <c r="D221" s="283"/>
      <c r="E221" s="829"/>
      <c r="F221" s="295"/>
      <c r="G221" s="295"/>
      <c r="H221" s="295"/>
      <c r="I221" s="295"/>
      <c r="J221" s="295"/>
      <c r="K221" s="295"/>
      <c r="L221" s="295"/>
      <c r="M221" s="295"/>
      <c r="N221" s="295"/>
      <c r="O221" s="295"/>
      <c r="P221" s="295"/>
      <c r="Q221" s="295"/>
      <c r="R221" s="295"/>
      <c r="S221" s="295"/>
      <c r="T221" s="295"/>
      <c r="U221" s="295"/>
      <c r="V221" s="285"/>
      <c r="W221" s="294"/>
      <c r="X221" s="294"/>
      <c r="Y221" s="294"/>
      <c r="Z221" s="294"/>
      <c r="AA221" s="294"/>
      <c r="AB221" s="294"/>
      <c r="AC221" s="294"/>
      <c r="AD221" s="294"/>
      <c r="AE221" s="827"/>
      <c r="AF221" s="827"/>
      <c r="AG221" s="827"/>
    </row>
    <row r="222" spans="1:33" x14ac:dyDescent="0.25">
      <c r="A222" s="815" t="s">
        <v>544</v>
      </c>
      <c r="B222" s="816" t="s">
        <v>557</v>
      </c>
      <c r="C222" s="283"/>
      <c r="D222" s="283"/>
      <c r="E222" s="829"/>
      <c r="F222" s="295"/>
      <c r="G222" s="295"/>
      <c r="H222" s="295"/>
      <c r="I222" s="295"/>
      <c r="J222" s="295"/>
      <c r="K222" s="295"/>
      <c r="L222" s="295"/>
      <c r="M222" s="295"/>
      <c r="N222" s="295"/>
      <c r="O222" s="295"/>
      <c r="P222" s="295"/>
      <c r="Q222" s="295"/>
      <c r="R222" s="295"/>
      <c r="S222" s="295"/>
      <c r="T222" s="295"/>
      <c r="U222" s="295"/>
      <c r="V222" s="295"/>
      <c r="W222" s="285"/>
      <c r="X222" s="294"/>
      <c r="Y222" s="294"/>
      <c r="Z222" s="294"/>
      <c r="AA222" s="294"/>
      <c r="AB222" s="294"/>
      <c r="AC222" s="294"/>
      <c r="AD222" s="294"/>
      <c r="AE222" s="827"/>
      <c r="AF222" s="827"/>
      <c r="AG222" s="827"/>
    </row>
    <row r="223" spans="1:33" x14ac:dyDescent="0.25">
      <c r="A223" s="815" t="s">
        <v>544</v>
      </c>
      <c r="B223" s="816" t="s">
        <v>558</v>
      </c>
      <c r="C223" s="283"/>
      <c r="D223" s="283"/>
      <c r="E223" s="829"/>
      <c r="F223" s="295"/>
      <c r="G223" s="295"/>
      <c r="H223" s="295"/>
      <c r="I223" s="295"/>
      <c r="J223" s="295"/>
      <c r="K223" s="295"/>
      <c r="L223" s="295"/>
      <c r="M223" s="295"/>
      <c r="N223" s="295"/>
      <c r="O223" s="295"/>
      <c r="P223" s="295"/>
      <c r="Q223" s="295"/>
      <c r="R223" s="295"/>
      <c r="S223" s="295"/>
      <c r="T223" s="295"/>
      <c r="U223" s="295"/>
      <c r="V223" s="295"/>
      <c r="W223" s="295"/>
      <c r="X223" s="285"/>
      <c r="Y223" s="294"/>
      <c r="Z223" s="294"/>
      <c r="AA223" s="294"/>
      <c r="AB223" s="294"/>
      <c r="AC223" s="294"/>
      <c r="AD223" s="294"/>
      <c r="AE223" s="827"/>
      <c r="AF223" s="827"/>
      <c r="AG223" s="827"/>
    </row>
    <row r="224" spans="1:33" x14ac:dyDescent="0.25">
      <c r="A224" s="815" t="s">
        <v>544</v>
      </c>
      <c r="B224" s="816" t="s">
        <v>559</v>
      </c>
      <c r="C224" s="283"/>
      <c r="D224" s="283"/>
      <c r="E224" s="829"/>
      <c r="F224" s="295"/>
      <c r="G224" s="295"/>
      <c r="H224" s="295"/>
      <c r="I224" s="295"/>
      <c r="J224" s="295"/>
      <c r="K224" s="295"/>
      <c r="L224" s="295"/>
      <c r="M224" s="295"/>
      <c r="N224" s="295"/>
      <c r="O224" s="295"/>
      <c r="P224" s="295"/>
      <c r="Q224" s="295"/>
      <c r="R224" s="295"/>
      <c r="S224" s="295"/>
      <c r="T224" s="295"/>
      <c r="U224" s="295"/>
      <c r="V224" s="295"/>
      <c r="W224" s="295"/>
      <c r="X224" s="295"/>
      <c r="Y224" s="285"/>
      <c r="Z224" s="827"/>
      <c r="AA224" s="827"/>
      <c r="AB224" s="827"/>
      <c r="AC224" s="827"/>
      <c r="AD224" s="827"/>
      <c r="AE224" s="827"/>
      <c r="AF224" s="827"/>
      <c r="AG224" s="827"/>
    </row>
    <row r="225" spans="1:33" x14ac:dyDescent="0.25">
      <c r="A225" s="815" t="s">
        <v>544</v>
      </c>
      <c r="B225" s="816" t="s">
        <v>1332</v>
      </c>
      <c r="C225" s="283"/>
      <c r="D225" s="283"/>
      <c r="E225" s="829"/>
      <c r="F225" s="295"/>
      <c r="G225" s="295"/>
      <c r="H225" s="295"/>
      <c r="I225" s="295"/>
      <c r="J225" s="295"/>
      <c r="K225" s="295"/>
      <c r="L225" s="295"/>
      <c r="M225" s="295"/>
      <c r="N225" s="295"/>
      <c r="O225" s="295"/>
      <c r="P225" s="295"/>
      <c r="Q225" s="295"/>
      <c r="R225" s="295"/>
      <c r="S225" s="295"/>
      <c r="T225" s="295"/>
      <c r="U225" s="295"/>
      <c r="V225" s="295"/>
      <c r="W225" s="295"/>
      <c r="X225" s="295"/>
      <c r="Y225" s="295"/>
      <c r="Z225" s="285"/>
      <c r="AA225" s="294"/>
      <c r="AB225" s="294"/>
      <c r="AC225" s="294"/>
      <c r="AD225" s="294"/>
      <c r="AE225" s="283"/>
      <c r="AF225" s="283"/>
      <c r="AG225" s="827"/>
    </row>
    <row r="226" spans="1:33" x14ac:dyDescent="0.25">
      <c r="A226" s="815" t="s">
        <v>544</v>
      </c>
      <c r="B226" s="816" t="s">
        <v>1333</v>
      </c>
      <c r="C226" s="283"/>
      <c r="D226" s="283"/>
      <c r="E226" s="829"/>
      <c r="F226" s="295"/>
      <c r="G226" s="295"/>
      <c r="H226" s="295"/>
      <c r="I226" s="295"/>
      <c r="J226" s="295"/>
      <c r="K226" s="295"/>
      <c r="L226" s="295"/>
      <c r="M226" s="295"/>
      <c r="N226" s="295"/>
      <c r="O226" s="295"/>
      <c r="P226" s="295"/>
      <c r="Q226" s="295"/>
      <c r="R226" s="295"/>
      <c r="S226" s="295"/>
      <c r="T226" s="295"/>
      <c r="U226" s="295"/>
      <c r="V226" s="295"/>
      <c r="W226" s="295"/>
      <c r="X226" s="295"/>
      <c r="Y226" s="295"/>
      <c r="Z226" s="295"/>
      <c r="AA226" s="285"/>
      <c r="AB226" s="294"/>
      <c r="AC226" s="294"/>
      <c r="AD226" s="294"/>
      <c r="AE226" s="283"/>
      <c r="AF226" s="283"/>
      <c r="AG226" s="827"/>
    </row>
    <row r="227" spans="1:33" x14ac:dyDescent="0.25">
      <c r="A227" s="815" t="s">
        <v>544</v>
      </c>
      <c r="B227" s="816" t="s">
        <v>1334</v>
      </c>
      <c r="C227" s="283"/>
      <c r="D227" s="283"/>
      <c r="E227" s="829"/>
      <c r="F227" s="295"/>
      <c r="G227" s="295"/>
      <c r="H227" s="295"/>
      <c r="I227" s="295"/>
      <c r="J227" s="295"/>
      <c r="K227" s="295"/>
      <c r="L227" s="295"/>
      <c r="M227" s="295"/>
      <c r="N227" s="295"/>
      <c r="O227" s="295"/>
      <c r="P227" s="295"/>
      <c r="Q227" s="295"/>
      <c r="R227" s="295"/>
      <c r="S227" s="295"/>
      <c r="T227" s="295"/>
      <c r="U227" s="295"/>
      <c r="V227" s="295"/>
      <c r="W227" s="295"/>
      <c r="X227" s="295"/>
      <c r="Y227" s="295"/>
      <c r="Z227" s="295"/>
      <c r="AA227" s="295"/>
      <c r="AB227" s="285"/>
      <c r="AC227" s="294"/>
      <c r="AD227" s="294"/>
      <c r="AE227" s="283"/>
      <c r="AF227" s="283"/>
      <c r="AG227" s="827"/>
    </row>
    <row r="228" spans="1:33" x14ac:dyDescent="0.25">
      <c r="A228" s="815" t="s">
        <v>544</v>
      </c>
      <c r="B228" s="816" t="s">
        <v>1335</v>
      </c>
      <c r="C228" s="283"/>
      <c r="D228" s="283"/>
      <c r="E228" s="829"/>
      <c r="F228" s="295"/>
      <c r="G228" s="295"/>
      <c r="H228" s="295"/>
      <c r="I228" s="295"/>
      <c r="J228" s="295"/>
      <c r="K228" s="295"/>
      <c r="L228" s="295"/>
      <c r="M228" s="295"/>
      <c r="N228" s="295"/>
      <c r="O228" s="295"/>
      <c r="P228" s="295"/>
      <c r="Q228" s="295"/>
      <c r="R228" s="295"/>
      <c r="S228" s="295"/>
      <c r="T228" s="295"/>
      <c r="U228" s="295"/>
      <c r="V228" s="295"/>
      <c r="W228" s="295"/>
      <c r="X228" s="295"/>
      <c r="Y228" s="295"/>
      <c r="Z228" s="295"/>
      <c r="AA228" s="295"/>
      <c r="AB228" s="295"/>
      <c r="AC228" s="285"/>
      <c r="AD228" s="294"/>
      <c r="AE228" s="283"/>
      <c r="AF228" s="283"/>
      <c r="AG228" s="827"/>
    </row>
    <row r="229" spans="1:33" x14ac:dyDescent="0.25">
      <c r="A229" s="815" t="s">
        <v>544</v>
      </c>
      <c r="B229" s="816" t="s">
        <v>1336</v>
      </c>
      <c r="C229" s="283"/>
      <c r="D229" s="283"/>
      <c r="E229" s="829"/>
      <c r="F229" s="295"/>
      <c r="G229" s="295"/>
      <c r="H229" s="295"/>
      <c r="I229" s="295"/>
      <c r="J229" s="295"/>
      <c r="K229" s="295"/>
      <c r="L229" s="295"/>
      <c r="M229" s="295"/>
      <c r="N229" s="295"/>
      <c r="O229" s="295"/>
      <c r="P229" s="295"/>
      <c r="Q229" s="295"/>
      <c r="R229" s="295"/>
      <c r="S229" s="295"/>
      <c r="T229" s="295"/>
      <c r="U229" s="295"/>
      <c r="V229" s="295"/>
      <c r="W229" s="295"/>
      <c r="X229" s="295"/>
      <c r="Y229" s="295"/>
      <c r="Z229" s="295"/>
      <c r="AA229" s="295"/>
      <c r="AB229" s="295"/>
      <c r="AC229" s="295"/>
      <c r="AD229" s="285"/>
      <c r="AE229" s="283"/>
      <c r="AF229" s="283"/>
      <c r="AG229" s="827"/>
    </row>
    <row r="230" spans="1:33" ht="13" x14ac:dyDescent="0.3">
      <c r="A230" s="819"/>
      <c r="B230" s="820" t="s">
        <v>271</v>
      </c>
      <c r="C230" s="284"/>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row>
    <row r="231" spans="1:33" x14ac:dyDescent="0.25">
      <c r="C231" s="831"/>
    </row>
    <row r="234" spans="1:33" ht="13" x14ac:dyDescent="0.3">
      <c r="B234" s="810" t="s">
        <v>556</v>
      </c>
      <c r="F234" s="811" t="s">
        <v>10</v>
      </c>
    </row>
    <row r="235" spans="1:33" ht="26.15" customHeight="1" x14ac:dyDescent="0.35">
      <c r="A235" s="812"/>
      <c r="B235" s="825" t="s">
        <v>418</v>
      </c>
      <c r="C235" s="1540" t="s">
        <v>526</v>
      </c>
      <c r="D235" s="1540" t="s">
        <v>527</v>
      </c>
      <c r="E235" s="1540" t="s">
        <v>598</v>
      </c>
      <c r="F235" s="1542" t="s">
        <v>599</v>
      </c>
      <c r="G235" s="1543"/>
      <c r="H235" s="1543"/>
      <c r="I235" s="1543"/>
      <c r="J235" s="1543"/>
      <c r="K235" s="1543"/>
      <c r="L235" s="1543"/>
      <c r="M235" s="1543"/>
      <c r="N235" s="1543"/>
      <c r="O235" s="1543"/>
      <c r="P235" s="1543"/>
      <c r="Q235" s="1543"/>
      <c r="R235" s="1543"/>
      <c r="S235" s="1543"/>
      <c r="T235" s="1543"/>
      <c r="U235" s="1543"/>
      <c r="V235" s="1543"/>
      <c r="W235" s="1543"/>
      <c r="X235" s="1543"/>
      <c r="Y235" s="1543"/>
      <c r="Z235" s="1543"/>
      <c r="AA235" s="1543"/>
      <c r="AB235" s="1543"/>
      <c r="AC235" s="1543"/>
      <c r="AD235" s="1544"/>
      <c r="AE235" s="813" t="s">
        <v>549</v>
      </c>
      <c r="AF235" s="813" t="s">
        <v>542</v>
      </c>
      <c r="AG235" s="813" t="s">
        <v>550</v>
      </c>
    </row>
    <row r="236" spans="1:33" ht="12.9" customHeight="1" x14ac:dyDescent="0.25">
      <c r="A236" s="812"/>
      <c r="B236" s="825"/>
      <c r="C236" s="1541"/>
      <c r="D236" s="1541"/>
      <c r="E236" s="1541"/>
      <c r="F236" s="814" t="s">
        <v>528</v>
      </c>
      <c r="G236" s="814" t="s">
        <v>529</v>
      </c>
      <c r="H236" s="814" t="s">
        <v>530</v>
      </c>
      <c r="I236" s="814" t="s">
        <v>531</v>
      </c>
      <c r="J236" s="814" t="s">
        <v>532</v>
      </c>
      <c r="K236" s="814" t="s">
        <v>533</v>
      </c>
      <c r="L236" s="814" t="s">
        <v>534</v>
      </c>
      <c r="M236" s="814" t="s">
        <v>535</v>
      </c>
      <c r="N236" s="814" t="s">
        <v>536</v>
      </c>
      <c r="O236" s="814" t="s">
        <v>537</v>
      </c>
      <c r="P236" s="814" t="s">
        <v>538</v>
      </c>
      <c r="Q236" s="814" t="s">
        <v>539</v>
      </c>
      <c r="R236" s="814" t="s">
        <v>540</v>
      </c>
      <c r="S236" s="814" t="s">
        <v>541</v>
      </c>
      <c r="T236" s="814" t="s">
        <v>326</v>
      </c>
      <c r="U236" s="814" t="s">
        <v>517</v>
      </c>
      <c r="V236" s="814" t="s">
        <v>518</v>
      </c>
      <c r="W236" s="814" t="s">
        <v>519</v>
      </c>
      <c r="X236" s="814" t="s">
        <v>520</v>
      </c>
      <c r="Y236" s="814" t="s">
        <v>521</v>
      </c>
      <c r="Z236" s="814" t="s">
        <v>934</v>
      </c>
      <c r="AA236" s="814" t="s">
        <v>935</v>
      </c>
      <c r="AB236" s="814" t="s">
        <v>939</v>
      </c>
      <c r="AC236" s="814" t="s">
        <v>936</v>
      </c>
      <c r="AD236" s="814" t="s">
        <v>938</v>
      </c>
      <c r="AE236" s="813"/>
      <c r="AF236" s="813"/>
      <c r="AG236" s="813"/>
    </row>
    <row r="237" spans="1:33" x14ac:dyDescent="0.25">
      <c r="A237" s="815" t="s">
        <v>543</v>
      </c>
      <c r="B237" s="816">
        <v>2005</v>
      </c>
      <c r="C237" s="815"/>
      <c r="D237" s="815"/>
      <c r="E237" s="826"/>
      <c r="F237" s="294"/>
      <c r="G237" s="294"/>
      <c r="H237" s="294"/>
      <c r="I237" s="294"/>
      <c r="J237" s="294"/>
      <c r="K237" s="294"/>
      <c r="L237" s="294"/>
      <c r="M237" s="294"/>
      <c r="N237" s="294"/>
      <c r="O237" s="294"/>
      <c r="P237" s="294"/>
      <c r="Q237" s="294"/>
      <c r="R237" s="294"/>
      <c r="S237" s="294"/>
      <c r="T237" s="294"/>
      <c r="U237" s="294"/>
      <c r="V237" s="294"/>
      <c r="W237" s="294"/>
      <c r="X237" s="294"/>
      <c r="Y237" s="294"/>
      <c r="Z237" s="294"/>
      <c r="AA237" s="294"/>
      <c r="AB237" s="294"/>
      <c r="AC237" s="294"/>
      <c r="AD237" s="294"/>
      <c r="AE237" s="827"/>
      <c r="AF237" s="827"/>
      <c r="AG237" s="827"/>
    </row>
    <row r="238" spans="1:33" x14ac:dyDescent="0.25">
      <c r="A238" s="815" t="s">
        <v>544</v>
      </c>
      <c r="B238" s="816" t="s">
        <v>528</v>
      </c>
      <c r="C238" s="815"/>
      <c r="D238" s="815"/>
      <c r="E238" s="826"/>
      <c r="F238" s="285"/>
      <c r="G238" s="294"/>
      <c r="H238" s="294"/>
      <c r="I238" s="294"/>
      <c r="J238" s="294"/>
      <c r="K238" s="294"/>
      <c r="L238" s="294"/>
      <c r="M238" s="294"/>
      <c r="N238" s="294"/>
      <c r="O238" s="294"/>
      <c r="P238" s="294"/>
      <c r="Q238" s="294"/>
      <c r="R238" s="294"/>
      <c r="S238" s="294"/>
      <c r="T238" s="294"/>
      <c r="U238" s="294"/>
      <c r="V238" s="294"/>
      <c r="W238" s="294"/>
      <c r="X238" s="294"/>
      <c r="Y238" s="294"/>
      <c r="Z238" s="294"/>
      <c r="AA238" s="294"/>
      <c r="AB238" s="294"/>
      <c r="AC238" s="294"/>
      <c r="AD238" s="294"/>
      <c r="AE238" s="827"/>
      <c r="AF238" s="827"/>
      <c r="AG238" s="827"/>
    </row>
    <row r="239" spans="1:33" x14ac:dyDescent="0.25">
      <c r="A239" s="815" t="s">
        <v>544</v>
      </c>
      <c r="B239" s="816" t="s">
        <v>529</v>
      </c>
      <c r="C239" s="815"/>
      <c r="D239" s="815"/>
      <c r="E239" s="826"/>
      <c r="F239" s="295"/>
      <c r="G239" s="285"/>
      <c r="H239" s="294"/>
      <c r="I239" s="294"/>
      <c r="J239" s="294"/>
      <c r="K239" s="294"/>
      <c r="L239" s="294"/>
      <c r="M239" s="294"/>
      <c r="N239" s="294"/>
      <c r="O239" s="294"/>
      <c r="P239" s="294"/>
      <c r="Q239" s="294"/>
      <c r="R239" s="294"/>
      <c r="S239" s="294"/>
      <c r="T239" s="294"/>
      <c r="U239" s="294"/>
      <c r="V239" s="294"/>
      <c r="W239" s="294"/>
      <c r="X239" s="294"/>
      <c r="Y239" s="294"/>
      <c r="Z239" s="294"/>
      <c r="AA239" s="294"/>
      <c r="AB239" s="294"/>
      <c r="AC239" s="294"/>
      <c r="AD239" s="294"/>
      <c r="AE239" s="827"/>
      <c r="AF239" s="827"/>
      <c r="AG239" s="827"/>
    </row>
    <row r="240" spans="1:33" x14ac:dyDescent="0.25">
      <c r="A240" s="815" t="s">
        <v>544</v>
      </c>
      <c r="B240" s="816" t="s">
        <v>530</v>
      </c>
      <c r="C240" s="815"/>
      <c r="D240" s="815"/>
      <c r="E240" s="826"/>
      <c r="F240" s="295"/>
      <c r="G240" s="295"/>
      <c r="H240" s="285"/>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c r="AE240" s="827"/>
      <c r="AF240" s="827"/>
      <c r="AG240" s="827"/>
    </row>
    <row r="241" spans="1:33" x14ac:dyDescent="0.25">
      <c r="A241" s="815" t="s">
        <v>544</v>
      </c>
      <c r="B241" s="816" t="s">
        <v>531</v>
      </c>
      <c r="C241" s="815"/>
      <c r="D241" s="815"/>
      <c r="E241" s="826"/>
      <c r="F241" s="295"/>
      <c r="G241" s="295"/>
      <c r="H241" s="295"/>
      <c r="I241" s="285"/>
      <c r="J241" s="294"/>
      <c r="K241" s="294"/>
      <c r="L241" s="294"/>
      <c r="M241" s="294"/>
      <c r="N241" s="294"/>
      <c r="O241" s="294"/>
      <c r="P241" s="294"/>
      <c r="Q241" s="294"/>
      <c r="R241" s="294"/>
      <c r="S241" s="294"/>
      <c r="T241" s="294"/>
      <c r="U241" s="294"/>
      <c r="V241" s="294"/>
      <c r="W241" s="294"/>
      <c r="X241" s="294"/>
      <c r="Y241" s="294"/>
      <c r="Z241" s="294"/>
      <c r="AA241" s="294"/>
      <c r="AB241" s="294"/>
      <c r="AC241" s="294"/>
      <c r="AD241" s="294"/>
      <c r="AE241" s="827"/>
      <c r="AF241" s="827"/>
      <c r="AG241" s="827"/>
    </row>
    <row r="242" spans="1:33" x14ac:dyDescent="0.25">
      <c r="A242" s="815" t="s">
        <v>544</v>
      </c>
      <c r="B242" s="816" t="s">
        <v>532</v>
      </c>
      <c r="C242" s="815"/>
      <c r="D242" s="815"/>
      <c r="E242" s="826"/>
      <c r="F242" s="295"/>
      <c r="G242" s="295"/>
      <c r="H242" s="295"/>
      <c r="I242" s="295"/>
      <c r="J242" s="285"/>
      <c r="K242" s="294"/>
      <c r="L242" s="294"/>
      <c r="M242" s="294"/>
      <c r="N242" s="294"/>
      <c r="O242" s="294"/>
      <c r="P242" s="294"/>
      <c r="Q242" s="294"/>
      <c r="R242" s="294"/>
      <c r="S242" s="294"/>
      <c r="T242" s="294"/>
      <c r="U242" s="294"/>
      <c r="V242" s="294"/>
      <c r="W242" s="294"/>
      <c r="X242" s="294"/>
      <c r="Y242" s="294"/>
      <c r="Z242" s="294"/>
      <c r="AA242" s="294"/>
      <c r="AB242" s="294"/>
      <c r="AC242" s="294"/>
      <c r="AD242" s="294"/>
      <c r="AE242" s="827"/>
      <c r="AF242" s="827"/>
      <c r="AG242" s="827"/>
    </row>
    <row r="243" spans="1:33" x14ac:dyDescent="0.25">
      <c r="A243" s="815" t="s">
        <v>544</v>
      </c>
      <c r="B243" s="816" t="s">
        <v>533</v>
      </c>
      <c r="C243" s="815"/>
      <c r="D243" s="815"/>
      <c r="E243" s="826"/>
      <c r="F243" s="295"/>
      <c r="G243" s="295"/>
      <c r="H243" s="295"/>
      <c r="I243" s="295"/>
      <c r="J243" s="295"/>
      <c r="K243" s="285"/>
      <c r="L243" s="294"/>
      <c r="M243" s="294"/>
      <c r="N243" s="294"/>
      <c r="O243" s="294"/>
      <c r="P243" s="294"/>
      <c r="Q243" s="294"/>
      <c r="R243" s="294"/>
      <c r="S243" s="294"/>
      <c r="T243" s="294"/>
      <c r="U243" s="294"/>
      <c r="V243" s="294"/>
      <c r="W243" s="294"/>
      <c r="X243" s="294"/>
      <c r="Y243" s="294"/>
      <c r="Z243" s="294"/>
      <c r="AA243" s="294"/>
      <c r="AB243" s="294"/>
      <c r="AC243" s="294"/>
      <c r="AD243" s="294"/>
      <c r="AE243" s="827"/>
      <c r="AF243" s="827"/>
      <c r="AG243" s="827"/>
    </row>
    <row r="244" spans="1:33" x14ac:dyDescent="0.25">
      <c r="A244" s="815" t="s">
        <v>544</v>
      </c>
      <c r="B244" s="816" t="s">
        <v>534</v>
      </c>
      <c r="C244" s="815"/>
      <c r="D244" s="815"/>
      <c r="E244" s="826"/>
      <c r="F244" s="295"/>
      <c r="G244" s="295"/>
      <c r="H244" s="295"/>
      <c r="I244" s="295"/>
      <c r="J244" s="295"/>
      <c r="K244" s="295"/>
      <c r="L244" s="285"/>
      <c r="M244" s="294"/>
      <c r="N244" s="294"/>
      <c r="O244" s="294"/>
      <c r="P244" s="294"/>
      <c r="Q244" s="294"/>
      <c r="R244" s="294"/>
      <c r="S244" s="294"/>
      <c r="T244" s="294"/>
      <c r="U244" s="294"/>
      <c r="V244" s="294"/>
      <c r="W244" s="294"/>
      <c r="X244" s="294"/>
      <c r="Y244" s="294"/>
      <c r="Z244" s="294"/>
      <c r="AA244" s="294"/>
      <c r="AB244" s="294"/>
      <c r="AC244" s="294"/>
      <c r="AD244" s="294"/>
      <c r="AE244" s="827"/>
      <c r="AF244" s="827"/>
      <c r="AG244" s="827"/>
    </row>
    <row r="245" spans="1:33" x14ac:dyDescent="0.25">
      <c r="A245" s="815" t="s">
        <v>544</v>
      </c>
      <c r="B245" s="816" t="s">
        <v>535</v>
      </c>
      <c r="C245" s="815"/>
      <c r="D245" s="815"/>
      <c r="E245" s="826"/>
      <c r="F245" s="295"/>
      <c r="G245" s="295"/>
      <c r="H245" s="295"/>
      <c r="I245" s="295"/>
      <c r="J245" s="295"/>
      <c r="K245" s="295"/>
      <c r="L245" s="295"/>
      <c r="M245" s="285"/>
      <c r="N245" s="294"/>
      <c r="O245" s="294"/>
      <c r="P245" s="294"/>
      <c r="Q245" s="294"/>
      <c r="R245" s="294"/>
      <c r="S245" s="294"/>
      <c r="T245" s="294"/>
      <c r="U245" s="294"/>
      <c r="V245" s="294"/>
      <c r="W245" s="294"/>
      <c r="X245" s="294"/>
      <c r="Y245" s="294"/>
      <c r="Z245" s="294"/>
      <c r="AA245" s="294"/>
      <c r="AB245" s="294"/>
      <c r="AC245" s="294"/>
      <c r="AD245" s="294"/>
      <c r="AE245" s="827"/>
      <c r="AF245" s="827"/>
      <c r="AG245" s="827"/>
    </row>
    <row r="246" spans="1:33" x14ac:dyDescent="0.25">
      <c r="A246" s="815" t="s">
        <v>544</v>
      </c>
      <c r="B246" s="816" t="s">
        <v>536</v>
      </c>
      <c r="C246" s="815"/>
      <c r="D246" s="815"/>
      <c r="E246" s="826"/>
      <c r="F246" s="295"/>
      <c r="G246" s="295"/>
      <c r="H246" s="295"/>
      <c r="I246" s="295"/>
      <c r="J246" s="295"/>
      <c r="K246" s="295"/>
      <c r="L246" s="295"/>
      <c r="M246" s="295"/>
      <c r="N246" s="285"/>
      <c r="O246" s="294"/>
      <c r="P246" s="294"/>
      <c r="Q246" s="294"/>
      <c r="R246" s="294"/>
      <c r="S246" s="294"/>
      <c r="T246" s="294"/>
      <c r="U246" s="294"/>
      <c r="V246" s="294"/>
      <c r="W246" s="294"/>
      <c r="X246" s="294"/>
      <c r="Y246" s="294"/>
      <c r="Z246" s="294"/>
      <c r="AA246" s="294"/>
      <c r="AB246" s="294"/>
      <c r="AC246" s="294"/>
      <c r="AD246" s="294"/>
      <c r="AE246" s="827"/>
      <c r="AF246" s="827"/>
      <c r="AG246" s="827"/>
    </row>
    <row r="247" spans="1:33" x14ac:dyDescent="0.25">
      <c r="A247" s="815" t="s">
        <v>544</v>
      </c>
      <c r="B247" s="816" t="s">
        <v>537</v>
      </c>
      <c r="C247" s="283"/>
      <c r="D247" s="815"/>
      <c r="E247" s="826"/>
      <c r="F247" s="295"/>
      <c r="G247" s="295"/>
      <c r="H247" s="295"/>
      <c r="I247" s="295"/>
      <c r="J247" s="295"/>
      <c r="K247" s="295"/>
      <c r="L247" s="295"/>
      <c r="M247" s="295"/>
      <c r="N247" s="295"/>
      <c r="O247" s="285"/>
      <c r="P247" s="294"/>
      <c r="Q247" s="294"/>
      <c r="R247" s="294"/>
      <c r="S247" s="294"/>
      <c r="T247" s="294"/>
      <c r="U247" s="294"/>
      <c r="V247" s="294"/>
      <c r="W247" s="294"/>
      <c r="X247" s="294"/>
      <c r="Y247" s="294"/>
      <c r="Z247" s="294"/>
      <c r="AA247" s="294"/>
      <c r="AB247" s="294"/>
      <c r="AC247" s="294"/>
      <c r="AD247" s="294"/>
      <c r="AE247" s="827"/>
      <c r="AF247" s="827"/>
      <c r="AG247" s="827"/>
    </row>
    <row r="248" spans="1:33" x14ac:dyDescent="0.25">
      <c r="A248" s="815" t="s">
        <v>544</v>
      </c>
      <c r="B248" s="816" t="s">
        <v>538</v>
      </c>
      <c r="C248" s="283"/>
      <c r="D248" s="815"/>
      <c r="E248" s="826"/>
      <c r="F248" s="295"/>
      <c r="G248" s="295"/>
      <c r="H248" s="295"/>
      <c r="I248" s="295"/>
      <c r="J248" s="295"/>
      <c r="K248" s="295"/>
      <c r="L248" s="295"/>
      <c r="M248" s="295"/>
      <c r="N248" s="295"/>
      <c r="O248" s="295"/>
      <c r="P248" s="285"/>
      <c r="Q248" s="294"/>
      <c r="R248" s="294"/>
      <c r="S248" s="294"/>
      <c r="T248" s="294"/>
      <c r="U248" s="294"/>
      <c r="V248" s="294"/>
      <c r="W248" s="294"/>
      <c r="X248" s="294"/>
      <c r="Y248" s="294"/>
      <c r="Z248" s="294"/>
      <c r="AA248" s="294"/>
      <c r="AB248" s="294"/>
      <c r="AC248" s="294"/>
      <c r="AD248" s="294"/>
      <c r="AE248" s="827"/>
      <c r="AF248" s="827"/>
      <c r="AG248" s="827"/>
    </row>
    <row r="249" spans="1:33" x14ac:dyDescent="0.25">
      <c r="A249" s="815" t="s">
        <v>544</v>
      </c>
      <c r="B249" s="816" t="s">
        <v>539</v>
      </c>
      <c r="C249" s="283"/>
      <c r="D249" s="283"/>
      <c r="E249" s="826"/>
      <c r="F249" s="295"/>
      <c r="G249" s="295"/>
      <c r="H249" s="295"/>
      <c r="I249" s="295"/>
      <c r="J249" s="295"/>
      <c r="K249" s="295"/>
      <c r="L249" s="295"/>
      <c r="M249" s="295"/>
      <c r="N249" s="295"/>
      <c r="O249" s="295"/>
      <c r="P249" s="295"/>
      <c r="Q249" s="285"/>
      <c r="R249" s="294"/>
      <c r="S249" s="294"/>
      <c r="T249" s="294"/>
      <c r="U249" s="294"/>
      <c r="V249" s="294"/>
      <c r="W249" s="294"/>
      <c r="X249" s="294"/>
      <c r="Y249" s="294"/>
      <c r="Z249" s="294"/>
      <c r="AA249" s="294"/>
      <c r="AB249" s="294"/>
      <c r="AC249" s="294"/>
      <c r="AD249" s="294"/>
      <c r="AE249" s="827"/>
      <c r="AF249" s="827"/>
      <c r="AG249" s="827"/>
    </row>
    <row r="250" spans="1:33" x14ac:dyDescent="0.25">
      <c r="A250" s="815" t="s">
        <v>544</v>
      </c>
      <c r="B250" s="816" t="s">
        <v>540</v>
      </c>
      <c r="C250" s="283"/>
      <c r="D250" s="283"/>
      <c r="E250" s="826"/>
      <c r="F250" s="295"/>
      <c r="G250" s="295"/>
      <c r="H250" s="295"/>
      <c r="I250" s="295"/>
      <c r="J250" s="295"/>
      <c r="K250" s="295"/>
      <c r="L250" s="295"/>
      <c r="M250" s="295"/>
      <c r="N250" s="295"/>
      <c r="O250" s="295"/>
      <c r="P250" s="295"/>
      <c r="Q250" s="295"/>
      <c r="R250" s="285"/>
      <c r="S250" s="294"/>
      <c r="T250" s="294"/>
      <c r="U250" s="294"/>
      <c r="V250" s="294"/>
      <c r="W250" s="294"/>
      <c r="X250" s="294"/>
      <c r="Y250" s="294"/>
      <c r="Z250" s="294"/>
      <c r="AA250" s="294"/>
      <c r="AB250" s="294"/>
      <c r="AC250" s="294"/>
      <c r="AD250" s="294"/>
      <c r="AE250" s="827"/>
      <c r="AF250" s="827"/>
      <c r="AG250" s="827"/>
    </row>
    <row r="251" spans="1:33" x14ac:dyDescent="0.25">
      <c r="A251" s="815" t="s">
        <v>544</v>
      </c>
      <c r="B251" s="816" t="s">
        <v>541</v>
      </c>
      <c r="C251" s="283"/>
      <c r="D251" s="283"/>
      <c r="E251" s="826"/>
      <c r="F251" s="295"/>
      <c r="G251" s="295"/>
      <c r="H251" s="295"/>
      <c r="I251" s="295"/>
      <c r="J251" s="295"/>
      <c r="K251" s="295"/>
      <c r="L251" s="295"/>
      <c r="M251" s="295"/>
      <c r="N251" s="295"/>
      <c r="O251" s="295"/>
      <c r="P251" s="295"/>
      <c r="Q251" s="295"/>
      <c r="R251" s="295"/>
      <c r="S251" s="285"/>
      <c r="T251" s="294"/>
      <c r="U251" s="294"/>
      <c r="V251" s="294"/>
      <c r="W251" s="294"/>
      <c r="X251" s="294"/>
      <c r="Y251" s="294"/>
      <c r="Z251" s="294"/>
      <c r="AA251" s="294"/>
      <c r="AB251" s="294"/>
      <c r="AC251" s="294"/>
      <c r="AD251" s="294"/>
      <c r="AE251" s="827"/>
      <c r="AF251" s="827"/>
      <c r="AG251" s="827"/>
    </row>
    <row r="252" spans="1:33" x14ac:dyDescent="0.25">
      <c r="A252" s="815" t="s">
        <v>544</v>
      </c>
      <c r="B252" s="816" t="s">
        <v>545</v>
      </c>
      <c r="C252" s="283"/>
      <c r="D252" s="283"/>
      <c r="E252" s="829"/>
      <c r="F252" s="295"/>
      <c r="G252" s="295"/>
      <c r="H252" s="295"/>
      <c r="I252" s="295"/>
      <c r="J252" s="295"/>
      <c r="K252" s="295"/>
      <c r="L252" s="295"/>
      <c r="M252" s="295"/>
      <c r="N252" s="295"/>
      <c r="O252" s="295"/>
      <c r="P252" s="295"/>
      <c r="Q252" s="295"/>
      <c r="R252" s="295"/>
      <c r="S252" s="295"/>
      <c r="T252" s="285"/>
      <c r="U252" s="294"/>
      <c r="V252" s="294"/>
      <c r="W252" s="294"/>
      <c r="X252" s="294"/>
      <c r="Y252" s="294"/>
      <c r="Z252" s="294"/>
      <c r="AA252" s="294"/>
      <c r="AB252" s="294"/>
      <c r="AC252" s="294"/>
      <c r="AD252" s="294"/>
      <c r="AE252" s="827"/>
      <c r="AF252" s="827"/>
      <c r="AG252" s="827"/>
    </row>
    <row r="253" spans="1:33" x14ac:dyDescent="0.25">
      <c r="A253" s="815" t="s">
        <v>544</v>
      </c>
      <c r="B253" s="816" t="s">
        <v>546</v>
      </c>
      <c r="C253" s="283"/>
      <c r="D253" s="283"/>
      <c r="E253" s="829"/>
      <c r="F253" s="295"/>
      <c r="G253" s="295"/>
      <c r="H253" s="295"/>
      <c r="I253" s="295"/>
      <c r="J253" s="295"/>
      <c r="K253" s="295"/>
      <c r="L253" s="295"/>
      <c r="M253" s="295"/>
      <c r="N253" s="295"/>
      <c r="O253" s="295"/>
      <c r="P253" s="295"/>
      <c r="Q253" s="295"/>
      <c r="R253" s="295"/>
      <c r="S253" s="295"/>
      <c r="T253" s="295"/>
      <c r="U253" s="285"/>
      <c r="V253" s="294"/>
      <c r="W253" s="294"/>
      <c r="X253" s="294"/>
      <c r="Y253" s="294"/>
      <c r="Z253" s="294"/>
      <c r="AA253" s="294"/>
      <c r="AB253" s="294"/>
      <c r="AC253" s="294"/>
      <c r="AD253" s="294"/>
      <c r="AE253" s="827"/>
      <c r="AF253" s="827"/>
      <c r="AG253" s="827"/>
    </row>
    <row r="254" spans="1:33" x14ac:dyDescent="0.25">
      <c r="A254" s="815" t="s">
        <v>544</v>
      </c>
      <c r="B254" s="816" t="s">
        <v>547</v>
      </c>
      <c r="C254" s="283"/>
      <c r="D254" s="283"/>
      <c r="E254" s="829"/>
      <c r="F254" s="295"/>
      <c r="G254" s="295"/>
      <c r="H254" s="295"/>
      <c r="I254" s="295"/>
      <c r="J254" s="295"/>
      <c r="K254" s="295"/>
      <c r="L254" s="295"/>
      <c r="M254" s="295"/>
      <c r="N254" s="295"/>
      <c r="O254" s="295"/>
      <c r="P254" s="295"/>
      <c r="Q254" s="295"/>
      <c r="R254" s="295"/>
      <c r="S254" s="295"/>
      <c r="T254" s="295"/>
      <c r="U254" s="295"/>
      <c r="V254" s="285"/>
      <c r="W254" s="294"/>
      <c r="X254" s="294"/>
      <c r="Y254" s="294"/>
      <c r="Z254" s="294"/>
      <c r="AA254" s="294"/>
      <c r="AB254" s="294"/>
      <c r="AC254" s="294"/>
      <c r="AD254" s="294"/>
      <c r="AE254" s="827"/>
      <c r="AF254" s="827"/>
      <c r="AG254" s="827"/>
    </row>
    <row r="255" spans="1:33" x14ac:dyDescent="0.25">
      <c r="A255" s="815" t="s">
        <v>544</v>
      </c>
      <c r="B255" s="816" t="s">
        <v>557</v>
      </c>
      <c r="C255" s="283"/>
      <c r="D255" s="283"/>
      <c r="E255" s="829"/>
      <c r="F255" s="295"/>
      <c r="G255" s="295"/>
      <c r="H255" s="295"/>
      <c r="I255" s="295"/>
      <c r="J255" s="295"/>
      <c r="K255" s="295"/>
      <c r="L255" s="295"/>
      <c r="M255" s="295"/>
      <c r="N255" s="295"/>
      <c r="O255" s="295"/>
      <c r="P255" s="295"/>
      <c r="Q255" s="295"/>
      <c r="R255" s="295"/>
      <c r="S255" s="295"/>
      <c r="T255" s="295"/>
      <c r="U255" s="295"/>
      <c r="V255" s="295"/>
      <c r="W255" s="285"/>
      <c r="X255" s="294"/>
      <c r="Y255" s="294"/>
      <c r="Z255" s="294"/>
      <c r="AA255" s="294"/>
      <c r="AB255" s="294"/>
      <c r="AC255" s="294"/>
      <c r="AD255" s="294"/>
      <c r="AE255" s="827"/>
      <c r="AF255" s="827"/>
      <c r="AG255" s="827"/>
    </row>
    <row r="256" spans="1:33" x14ac:dyDescent="0.25">
      <c r="A256" s="815" t="s">
        <v>544</v>
      </c>
      <c r="B256" s="816" t="s">
        <v>558</v>
      </c>
      <c r="C256" s="283"/>
      <c r="D256" s="283"/>
      <c r="E256" s="829"/>
      <c r="F256" s="295"/>
      <c r="G256" s="295"/>
      <c r="H256" s="295"/>
      <c r="I256" s="295"/>
      <c r="J256" s="295"/>
      <c r="K256" s="295"/>
      <c r="L256" s="295"/>
      <c r="M256" s="295"/>
      <c r="N256" s="295"/>
      <c r="O256" s="295"/>
      <c r="P256" s="295"/>
      <c r="Q256" s="295"/>
      <c r="R256" s="295"/>
      <c r="S256" s="295"/>
      <c r="T256" s="295"/>
      <c r="U256" s="295"/>
      <c r="V256" s="295"/>
      <c r="W256" s="295"/>
      <c r="X256" s="285"/>
      <c r="Y256" s="294"/>
      <c r="Z256" s="294"/>
      <c r="AA256" s="294"/>
      <c r="AB256" s="294"/>
      <c r="AC256" s="294"/>
      <c r="AD256" s="294"/>
      <c r="AE256" s="827"/>
      <c r="AF256" s="827"/>
      <c r="AG256" s="827"/>
    </row>
    <row r="257" spans="1:33" x14ac:dyDescent="0.25">
      <c r="A257" s="815" t="s">
        <v>544</v>
      </c>
      <c r="B257" s="816" t="s">
        <v>559</v>
      </c>
      <c r="C257" s="283"/>
      <c r="D257" s="283"/>
      <c r="E257" s="829"/>
      <c r="F257" s="295"/>
      <c r="G257" s="295"/>
      <c r="H257" s="295"/>
      <c r="I257" s="295"/>
      <c r="J257" s="295"/>
      <c r="K257" s="295"/>
      <c r="L257" s="295"/>
      <c r="M257" s="295"/>
      <c r="N257" s="295"/>
      <c r="O257" s="295"/>
      <c r="P257" s="295"/>
      <c r="Q257" s="295"/>
      <c r="R257" s="295"/>
      <c r="S257" s="295"/>
      <c r="T257" s="295"/>
      <c r="U257" s="295"/>
      <c r="V257" s="295"/>
      <c r="W257" s="295"/>
      <c r="X257" s="295"/>
      <c r="Y257" s="285"/>
      <c r="Z257" s="827"/>
      <c r="AA257" s="827"/>
      <c r="AB257" s="827"/>
      <c r="AC257" s="827"/>
      <c r="AD257" s="827"/>
      <c r="AE257" s="827"/>
      <c r="AF257" s="827"/>
      <c r="AG257" s="827"/>
    </row>
    <row r="258" spans="1:33" x14ac:dyDescent="0.25">
      <c r="A258" s="815" t="s">
        <v>544</v>
      </c>
      <c r="B258" s="816" t="s">
        <v>1332</v>
      </c>
      <c r="C258" s="283"/>
      <c r="D258" s="283"/>
      <c r="E258" s="829"/>
      <c r="F258" s="295"/>
      <c r="G258" s="295"/>
      <c r="H258" s="295"/>
      <c r="I258" s="295"/>
      <c r="J258" s="295"/>
      <c r="K258" s="295"/>
      <c r="L258" s="295"/>
      <c r="M258" s="295"/>
      <c r="N258" s="295"/>
      <c r="O258" s="295"/>
      <c r="P258" s="295"/>
      <c r="Q258" s="295"/>
      <c r="R258" s="295"/>
      <c r="S258" s="295"/>
      <c r="T258" s="295"/>
      <c r="U258" s="295"/>
      <c r="V258" s="295"/>
      <c r="W258" s="295"/>
      <c r="X258" s="295"/>
      <c r="Y258" s="295"/>
      <c r="Z258" s="285"/>
      <c r="AA258" s="294"/>
      <c r="AB258" s="294"/>
      <c r="AC258" s="294"/>
      <c r="AD258" s="294"/>
      <c r="AE258" s="283"/>
      <c r="AF258" s="283"/>
      <c r="AG258" s="827"/>
    </row>
    <row r="259" spans="1:33" x14ac:dyDescent="0.25">
      <c r="A259" s="815" t="s">
        <v>544</v>
      </c>
      <c r="B259" s="816" t="s">
        <v>1333</v>
      </c>
      <c r="C259" s="283"/>
      <c r="D259" s="283"/>
      <c r="E259" s="829"/>
      <c r="F259" s="295"/>
      <c r="G259" s="295"/>
      <c r="H259" s="295"/>
      <c r="I259" s="295"/>
      <c r="J259" s="295"/>
      <c r="K259" s="295"/>
      <c r="L259" s="295"/>
      <c r="M259" s="295"/>
      <c r="N259" s="295"/>
      <c r="O259" s="295"/>
      <c r="P259" s="295"/>
      <c r="Q259" s="295"/>
      <c r="R259" s="295"/>
      <c r="S259" s="295"/>
      <c r="T259" s="295"/>
      <c r="U259" s="295"/>
      <c r="V259" s="295"/>
      <c r="W259" s="295"/>
      <c r="X259" s="295"/>
      <c r="Y259" s="295"/>
      <c r="Z259" s="295"/>
      <c r="AA259" s="285"/>
      <c r="AB259" s="294"/>
      <c r="AC259" s="294"/>
      <c r="AD259" s="294"/>
      <c r="AE259" s="283"/>
      <c r="AF259" s="283"/>
      <c r="AG259" s="827"/>
    </row>
    <row r="260" spans="1:33" x14ac:dyDescent="0.25">
      <c r="A260" s="815" t="s">
        <v>544</v>
      </c>
      <c r="B260" s="816" t="s">
        <v>1334</v>
      </c>
      <c r="C260" s="283"/>
      <c r="D260" s="283"/>
      <c r="E260" s="829"/>
      <c r="F260" s="295"/>
      <c r="G260" s="295"/>
      <c r="H260" s="295"/>
      <c r="I260" s="295"/>
      <c r="J260" s="295"/>
      <c r="K260" s="295"/>
      <c r="L260" s="295"/>
      <c r="M260" s="295"/>
      <c r="N260" s="295"/>
      <c r="O260" s="295"/>
      <c r="P260" s="295"/>
      <c r="Q260" s="295"/>
      <c r="R260" s="295"/>
      <c r="S260" s="295"/>
      <c r="T260" s="295"/>
      <c r="U260" s="295"/>
      <c r="V260" s="295"/>
      <c r="W260" s="295"/>
      <c r="X260" s="295"/>
      <c r="Y260" s="295"/>
      <c r="Z260" s="295"/>
      <c r="AA260" s="295"/>
      <c r="AB260" s="285"/>
      <c r="AC260" s="294"/>
      <c r="AD260" s="294"/>
      <c r="AE260" s="283"/>
      <c r="AF260" s="283"/>
      <c r="AG260" s="827"/>
    </row>
    <row r="261" spans="1:33" x14ac:dyDescent="0.25">
      <c r="A261" s="815" t="s">
        <v>544</v>
      </c>
      <c r="B261" s="816" t="s">
        <v>1335</v>
      </c>
      <c r="C261" s="283"/>
      <c r="D261" s="283"/>
      <c r="E261" s="829"/>
      <c r="F261" s="295"/>
      <c r="G261" s="295"/>
      <c r="H261" s="295"/>
      <c r="I261" s="295"/>
      <c r="J261" s="295"/>
      <c r="K261" s="295"/>
      <c r="L261" s="295"/>
      <c r="M261" s="295"/>
      <c r="N261" s="295"/>
      <c r="O261" s="295"/>
      <c r="P261" s="295"/>
      <c r="Q261" s="295"/>
      <c r="R261" s="295"/>
      <c r="S261" s="295"/>
      <c r="T261" s="295"/>
      <c r="U261" s="295"/>
      <c r="V261" s="295"/>
      <c r="W261" s="295"/>
      <c r="X261" s="295"/>
      <c r="Y261" s="295"/>
      <c r="Z261" s="295"/>
      <c r="AA261" s="295"/>
      <c r="AB261" s="295"/>
      <c r="AC261" s="285"/>
      <c r="AD261" s="294"/>
      <c r="AE261" s="283"/>
      <c r="AF261" s="283"/>
      <c r="AG261" s="827"/>
    </row>
    <row r="262" spans="1:33" x14ac:dyDescent="0.25">
      <c r="A262" s="815" t="s">
        <v>544</v>
      </c>
      <c r="B262" s="816" t="s">
        <v>1336</v>
      </c>
      <c r="C262" s="283"/>
      <c r="D262" s="283"/>
      <c r="E262" s="829"/>
      <c r="F262" s="295"/>
      <c r="G262" s="295"/>
      <c r="H262" s="295"/>
      <c r="I262" s="295"/>
      <c r="J262" s="295"/>
      <c r="K262" s="295"/>
      <c r="L262" s="295"/>
      <c r="M262" s="295"/>
      <c r="N262" s="295"/>
      <c r="O262" s="295"/>
      <c r="P262" s="295"/>
      <c r="Q262" s="295"/>
      <c r="R262" s="295"/>
      <c r="S262" s="295"/>
      <c r="T262" s="295"/>
      <c r="U262" s="295"/>
      <c r="V262" s="295"/>
      <c r="W262" s="295"/>
      <c r="X262" s="295"/>
      <c r="Y262" s="295"/>
      <c r="Z262" s="295"/>
      <c r="AA262" s="295"/>
      <c r="AB262" s="295"/>
      <c r="AC262" s="295"/>
      <c r="AD262" s="285"/>
      <c r="AE262" s="283"/>
      <c r="AF262" s="283"/>
      <c r="AG262" s="827"/>
    </row>
    <row r="263" spans="1:33" ht="13" x14ac:dyDescent="0.3">
      <c r="A263" s="819"/>
      <c r="B263" s="820" t="s">
        <v>271</v>
      </c>
      <c r="C263" s="284"/>
      <c r="D263" s="284"/>
      <c r="E263" s="284"/>
      <c r="F263" s="284"/>
      <c r="G263" s="284"/>
      <c r="H263" s="284"/>
      <c r="I263" s="284"/>
      <c r="J263" s="284"/>
      <c r="K263" s="284"/>
      <c r="L263" s="284"/>
      <c r="M263" s="284"/>
      <c r="N263" s="284"/>
      <c r="O263" s="284"/>
      <c r="P263" s="284"/>
      <c r="Q263" s="284"/>
      <c r="R263" s="284"/>
      <c r="S263" s="284"/>
      <c r="T263" s="284"/>
      <c r="U263" s="284"/>
      <c r="V263" s="284"/>
      <c r="W263" s="284"/>
      <c r="X263" s="284"/>
      <c r="Y263" s="284"/>
      <c r="Z263" s="284"/>
      <c r="AA263" s="284"/>
      <c r="AB263" s="284"/>
      <c r="AC263" s="284"/>
      <c r="AD263" s="284"/>
      <c r="AE263" s="284"/>
      <c r="AF263" s="284"/>
      <c r="AG263" s="284"/>
    </row>
    <row r="264" spans="1:33" x14ac:dyDescent="0.25">
      <c r="C264" s="831"/>
    </row>
    <row r="267" spans="1:33" ht="13" x14ac:dyDescent="0.3">
      <c r="B267" s="810" t="s">
        <v>260</v>
      </c>
      <c r="F267" s="811" t="s">
        <v>10</v>
      </c>
    </row>
    <row r="268" spans="1:33" ht="26.15" customHeight="1" x14ac:dyDescent="0.35">
      <c r="A268" s="812"/>
      <c r="B268" s="825" t="s">
        <v>418</v>
      </c>
      <c r="C268" s="1540" t="s">
        <v>526</v>
      </c>
      <c r="D268" s="1540" t="s">
        <v>527</v>
      </c>
      <c r="E268" s="1540" t="s">
        <v>598</v>
      </c>
      <c r="F268" s="1542" t="s">
        <v>599</v>
      </c>
      <c r="G268" s="1543"/>
      <c r="H268" s="1543"/>
      <c r="I268" s="1543"/>
      <c r="J268" s="1543"/>
      <c r="K268" s="1543"/>
      <c r="L268" s="1543"/>
      <c r="M268" s="1543"/>
      <c r="N268" s="1543"/>
      <c r="O268" s="1543"/>
      <c r="P268" s="1543"/>
      <c r="Q268" s="1543"/>
      <c r="R268" s="1543"/>
      <c r="S268" s="1543"/>
      <c r="T268" s="1543"/>
      <c r="U268" s="1543"/>
      <c r="V268" s="1543"/>
      <c r="W268" s="1543"/>
      <c r="X268" s="1543"/>
      <c r="Y268" s="1543"/>
      <c r="Z268" s="1543"/>
      <c r="AA268" s="1543"/>
      <c r="AB268" s="1543"/>
      <c r="AC268" s="1543"/>
      <c r="AD268" s="1544"/>
      <c r="AE268" s="813" t="s">
        <v>549</v>
      </c>
      <c r="AF268" s="813" t="s">
        <v>542</v>
      </c>
      <c r="AG268" s="813" t="s">
        <v>550</v>
      </c>
    </row>
    <row r="269" spans="1:33" ht="12.9" customHeight="1" x14ac:dyDescent="0.25">
      <c r="A269" s="812"/>
      <c r="B269" s="825"/>
      <c r="C269" s="1541"/>
      <c r="D269" s="1541"/>
      <c r="E269" s="1541"/>
      <c r="F269" s="814" t="s">
        <v>528</v>
      </c>
      <c r="G269" s="814" t="s">
        <v>529</v>
      </c>
      <c r="H269" s="814" t="s">
        <v>530</v>
      </c>
      <c r="I269" s="814" t="s">
        <v>531</v>
      </c>
      <c r="J269" s="814" t="s">
        <v>532</v>
      </c>
      <c r="K269" s="814" t="s">
        <v>533</v>
      </c>
      <c r="L269" s="814" t="s">
        <v>534</v>
      </c>
      <c r="M269" s="814" t="s">
        <v>535</v>
      </c>
      <c r="N269" s="814" t="s">
        <v>536</v>
      </c>
      <c r="O269" s="814" t="s">
        <v>537</v>
      </c>
      <c r="P269" s="814" t="s">
        <v>538</v>
      </c>
      <c r="Q269" s="814" t="s">
        <v>539</v>
      </c>
      <c r="R269" s="814" t="s">
        <v>540</v>
      </c>
      <c r="S269" s="814" t="s">
        <v>541</v>
      </c>
      <c r="T269" s="814" t="s">
        <v>326</v>
      </c>
      <c r="U269" s="814" t="s">
        <v>517</v>
      </c>
      <c r="V269" s="814" t="s">
        <v>518</v>
      </c>
      <c r="W269" s="814" t="s">
        <v>519</v>
      </c>
      <c r="X269" s="814" t="s">
        <v>520</v>
      </c>
      <c r="Y269" s="814" t="s">
        <v>521</v>
      </c>
      <c r="Z269" s="814" t="s">
        <v>934</v>
      </c>
      <c r="AA269" s="814" t="s">
        <v>935</v>
      </c>
      <c r="AB269" s="814" t="s">
        <v>939</v>
      </c>
      <c r="AC269" s="814" t="s">
        <v>936</v>
      </c>
      <c r="AD269" s="814" t="s">
        <v>938</v>
      </c>
      <c r="AE269" s="813"/>
      <c r="AF269" s="813"/>
      <c r="AG269" s="813"/>
    </row>
    <row r="270" spans="1:33" x14ac:dyDescent="0.25">
      <c r="A270" s="815" t="s">
        <v>543</v>
      </c>
      <c r="B270" s="816">
        <v>2005</v>
      </c>
      <c r="C270" s="815"/>
      <c r="D270" s="815"/>
      <c r="E270" s="826"/>
      <c r="F270" s="294"/>
      <c r="G270" s="294"/>
      <c r="H270" s="294"/>
      <c r="I270" s="294"/>
      <c r="J270" s="294"/>
      <c r="K270" s="294"/>
      <c r="L270" s="294"/>
      <c r="M270" s="294"/>
      <c r="N270" s="294"/>
      <c r="O270" s="294"/>
      <c r="P270" s="294"/>
      <c r="Q270" s="294"/>
      <c r="R270" s="294"/>
      <c r="S270" s="294"/>
      <c r="T270" s="294"/>
      <c r="U270" s="294"/>
      <c r="V270" s="294"/>
      <c r="W270" s="294"/>
      <c r="X270" s="294"/>
      <c r="Y270" s="294"/>
      <c r="Z270" s="294"/>
      <c r="AA270" s="294"/>
      <c r="AB270" s="294"/>
      <c r="AC270" s="294"/>
      <c r="AD270" s="294"/>
      <c r="AE270" s="827"/>
      <c r="AF270" s="827"/>
      <c r="AG270" s="827"/>
    </row>
    <row r="271" spans="1:33" x14ac:dyDescent="0.25">
      <c r="A271" s="815" t="s">
        <v>544</v>
      </c>
      <c r="B271" s="816" t="s">
        <v>528</v>
      </c>
      <c r="C271" s="815"/>
      <c r="D271" s="815"/>
      <c r="E271" s="826"/>
      <c r="F271" s="285"/>
      <c r="G271" s="294"/>
      <c r="H271" s="294"/>
      <c r="I271" s="294"/>
      <c r="J271" s="294"/>
      <c r="K271" s="294"/>
      <c r="L271" s="294"/>
      <c r="M271" s="294"/>
      <c r="N271" s="294"/>
      <c r="O271" s="294"/>
      <c r="P271" s="294"/>
      <c r="Q271" s="294"/>
      <c r="R271" s="294"/>
      <c r="S271" s="294"/>
      <c r="T271" s="294"/>
      <c r="U271" s="294"/>
      <c r="V271" s="294"/>
      <c r="W271" s="294"/>
      <c r="X271" s="294"/>
      <c r="Y271" s="294"/>
      <c r="Z271" s="294"/>
      <c r="AA271" s="294"/>
      <c r="AB271" s="294"/>
      <c r="AC271" s="294"/>
      <c r="AD271" s="294"/>
      <c r="AE271" s="827"/>
      <c r="AF271" s="827"/>
      <c r="AG271" s="827"/>
    </row>
    <row r="272" spans="1:33" x14ac:dyDescent="0.25">
      <c r="A272" s="815" t="s">
        <v>544</v>
      </c>
      <c r="B272" s="816" t="s">
        <v>529</v>
      </c>
      <c r="C272" s="815"/>
      <c r="D272" s="815"/>
      <c r="E272" s="826"/>
      <c r="F272" s="295"/>
      <c r="G272" s="285"/>
      <c r="H272" s="294"/>
      <c r="I272" s="294"/>
      <c r="J272" s="294"/>
      <c r="K272" s="294"/>
      <c r="L272" s="294"/>
      <c r="M272" s="294"/>
      <c r="N272" s="294"/>
      <c r="O272" s="294"/>
      <c r="P272" s="294"/>
      <c r="Q272" s="294"/>
      <c r="R272" s="294"/>
      <c r="S272" s="294"/>
      <c r="T272" s="294"/>
      <c r="U272" s="294"/>
      <c r="V272" s="294"/>
      <c r="W272" s="294"/>
      <c r="X272" s="294"/>
      <c r="Y272" s="294"/>
      <c r="Z272" s="294"/>
      <c r="AA272" s="294"/>
      <c r="AB272" s="294"/>
      <c r="AC272" s="294"/>
      <c r="AD272" s="294"/>
      <c r="AE272" s="827"/>
      <c r="AF272" s="827"/>
      <c r="AG272" s="827"/>
    </row>
    <row r="273" spans="1:33" x14ac:dyDescent="0.25">
      <c r="A273" s="815" t="s">
        <v>544</v>
      </c>
      <c r="B273" s="816" t="s">
        <v>530</v>
      </c>
      <c r="C273" s="815"/>
      <c r="D273" s="815"/>
      <c r="E273" s="826"/>
      <c r="F273" s="295"/>
      <c r="G273" s="295"/>
      <c r="H273" s="285"/>
      <c r="I273" s="294"/>
      <c r="J273" s="294"/>
      <c r="K273" s="294"/>
      <c r="L273" s="294"/>
      <c r="M273" s="294"/>
      <c r="N273" s="294"/>
      <c r="O273" s="294"/>
      <c r="P273" s="294"/>
      <c r="Q273" s="294"/>
      <c r="R273" s="294"/>
      <c r="S273" s="294"/>
      <c r="T273" s="294"/>
      <c r="U273" s="294"/>
      <c r="V273" s="294"/>
      <c r="W273" s="294"/>
      <c r="X273" s="294"/>
      <c r="Y273" s="294"/>
      <c r="Z273" s="294"/>
      <c r="AA273" s="294"/>
      <c r="AB273" s="294"/>
      <c r="AC273" s="294"/>
      <c r="AD273" s="294"/>
      <c r="AE273" s="827"/>
      <c r="AF273" s="827"/>
      <c r="AG273" s="827"/>
    </row>
    <row r="274" spans="1:33" x14ac:dyDescent="0.25">
      <c r="A274" s="815" t="s">
        <v>544</v>
      </c>
      <c r="B274" s="816" t="s">
        <v>531</v>
      </c>
      <c r="C274" s="815"/>
      <c r="D274" s="815"/>
      <c r="E274" s="826"/>
      <c r="F274" s="295"/>
      <c r="G274" s="295"/>
      <c r="H274" s="295"/>
      <c r="I274" s="285"/>
      <c r="J274" s="294"/>
      <c r="K274" s="294"/>
      <c r="L274" s="294"/>
      <c r="M274" s="294"/>
      <c r="N274" s="294"/>
      <c r="O274" s="294"/>
      <c r="P274" s="294"/>
      <c r="Q274" s="294"/>
      <c r="R274" s="294"/>
      <c r="S274" s="294"/>
      <c r="T274" s="294"/>
      <c r="U274" s="294"/>
      <c r="V274" s="294"/>
      <c r="W274" s="294"/>
      <c r="X274" s="294"/>
      <c r="Y274" s="294"/>
      <c r="Z274" s="294"/>
      <c r="AA274" s="294"/>
      <c r="AB274" s="294"/>
      <c r="AC274" s="294"/>
      <c r="AD274" s="294"/>
      <c r="AE274" s="827"/>
      <c r="AF274" s="827"/>
      <c r="AG274" s="827"/>
    </row>
    <row r="275" spans="1:33" x14ac:dyDescent="0.25">
      <c r="A275" s="815" t="s">
        <v>544</v>
      </c>
      <c r="B275" s="816" t="s">
        <v>532</v>
      </c>
      <c r="C275" s="815"/>
      <c r="D275" s="815"/>
      <c r="E275" s="826"/>
      <c r="F275" s="295"/>
      <c r="G275" s="295"/>
      <c r="H275" s="295"/>
      <c r="I275" s="295"/>
      <c r="J275" s="285"/>
      <c r="K275" s="294"/>
      <c r="L275" s="294"/>
      <c r="M275" s="294"/>
      <c r="N275" s="294"/>
      <c r="O275" s="294"/>
      <c r="P275" s="294"/>
      <c r="Q275" s="294"/>
      <c r="R275" s="294"/>
      <c r="S275" s="294"/>
      <c r="T275" s="294"/>
      <c r="U275" s="294"/>
      <c r="V275" s="294"/>
      <c r="W275" s="294"/>
      <c r="X275" s="294"/>
      <c r="Y275" s="294"/>
      <c r="Z275" s="294"/>
      <c r="AA275" s="294"/>
      <c r="AB275" s="294"/>
      <c r="AC275" s="294"/>
      <c r="AD275" s="294"/>
      <c r="AE275" s="827"/>
      <c r="AF275" s="827"/>
      <c r="AG275" s="827"/>
    </row>
    <row r="276" spans="1:33" x14ac:dyDescent="0.25">
      <c r="A276" s="815" t="s">
        <v>544</v>
      </c>
      <c r="B276" s="816" t="s">
        <v>533</v>
      </c>
      <c r="C276" s="815"/>
      <c r="D276" s="815"/>
      <c r="E276" s="826"/>
      <c r="F276" s="295"/>
      <c r="G276" s="295"/>
      <c r="H276" s="295"/>
      <c r="I276" s="295"/>
      <c r="J276" s="295"/>
      <c r="K276" s="285"/>
      <c r="L276" s="294"/>
      <c r="M276" s="294"/>
      <c r="N276" s="294"/>
      <c r="O276" s="294"/>
      <c r="P276" s="294"/>
      <c r="Q276" s="294"/>
      <c r="R276" s="294"/>
      <c r="S276" s="294"/>
      <c r="T276" s="294"/>
      <c r="U276" s="294"/>
      <c r="V276" s="294"/>
      <c r="W276" s="294"/>
      <c r="X276" s="294"/>
      <c r="Y276" s="294"/>
      <c r="Z276" s="294"/>
      <c r="AA276" s="294"/>
      <c r="AB276" s="294"/>
      <c r="AC276" s="294"/>
      <c r="AD276" s="294"/>
      <c r="AE276" s="827"/>
      <c r="AF276" s="827"/>
      <c r="AG276" s="827"/>
    </row>
    <row r="277" spans="1:33" x14ac:dyDescent="0.25">
      <c r="A277" s="815" t="s">
        <v>544</v>
      </c>
      <c r="B277" s="816" t="s">
        <v>534</v>
      </c>
      <c r="C277" s="815"/>
      <c r="D277" s="815"/>
      <c r="E277" s="826"/>
      <c r="F277" s="295"/>
      <c r="G277" s="295"/>
      <c r="H277" s="295"/>
      <c r="I277" s="295"/>
      <c r="J277" s="295"/>
      <c r="K277" s="295"/>
      <c r="L277" s="285"/>
      <c r="M277" s="294"/>
      <c r="N277" s="294"/>
      <c r="O277" s="294"/>
      <c r="P277" s="294"/>
      <c r="Q277" s="294"/>
      <c r="R277" s="294"/>
      <c r="S277" s="294"/>
      <c r="T277" s="294"/>
      <c r="U277" s="294"/>
      <c r="V277" s="294"/>
      <c r="W277" s="294"/>
      <c r="X277" s="294"/>
      <c r="Y277" s="294"/>
      <c r="Z277" s="294"/>
      <c r="AA277" s="294"/>
      <c r="AB277" s="294"/>
      <c r="AC277" s="294"/>
      <c r="AD277" s="294"/>
      <c r="AE277" s="827"/>
      <c r="AF277" s="827"/>
      <c r="AG277" s="827"/>
    </row>
    <row r="278" spans="1:33" x14ac:dyDescent="0.25">
      <c r="A278" s="815" t="s">
        <v>544</v>
      </c>
      <c r="B278" s="816" t="s">
        <v>535</v>
      </c>
      <c r="C278" s="815"/>
      <c r="D278" s="815"/>
      <c r="E278" s="826"/>
      <c r="F278" s="295"/>
      <c r="G278" s="295"/>
      <c r="H278" s="295"/>
      <c r="I278" s="295"/>
      <c r="J278" s="295"/>
      <c r="K278" s="295"/>
      <c r="L278" s="295"/>
      <c r="M278" s="285"/>
      <c r="N278" s="294"/>
      <c r="O278" s="294"/>
      <c r="P278" s="294"/>
      <c r="Q278" s="294"/>
      <c r="R278" s="294"/>
      <c r="S278" s="294"/>
      <c r="T278" s="294"/>
      <c r="U278" s="294"/>
      <c r="V278" s="294"/>
      <c r="W278" s="294"/>
      <c r="X278" s="294"/>
      <c r="Y278" s="294"/>
      <c r="Z278" s="294"/>
      <c r="AA278" s="294"/>
      <c r="AB278" s="294"/>
      <c r="AC278" s="294"/>
      <c r="AD278" s="294"/>
      <c r="AE278" s="827"/>
      <c r="AF278" s="827"/>
      <c r="AG278" s="827"/>
    </row>
    <row r="279" spans="1:33" x14ac:dyDescent="0.25">
      <c r="A279" s="815" t="s">
        <v>544</v>
      </c>
      <c r="B279" s="816" t="s">
        <v>536</v>
      </c>
      <c r="C279" s="815"/>
      <c r="D279" s="815"/>
      <c r="E279" s="826"/>
      <c r="F279" s="295"/>
      <c r="G279" s="295"/>
      <c r="H279" s="295"/>
      <c r="I279" s="295"/>
      <c r="J279" s="295"/>
      <c r="K279" s="295"/>
      <c r="L279" s="295"/>
      <c r="M279" s="295"/>
      <c r="N279" s="285"/>
      <c r="O279" s="294"/>
      <c r="P279" s="294"/>
      <c r="Q279" s="294"/>
      <c r="R279" s="294"/>
      <c r="S279" s="294"/>
      <c r="T279" s="294"/>
      <c r="U279" s="294"/>
      <c r="V279" s="294"/>
      <c r="W279" s="294"/>
      <c r="X279" s="294"/>
      <c r="Y279" s="294"/>
      <c r="Z279" s="294"/>
      <c r="AA279" s="294"/>
      <c r="AB279" s="294"/>
      <c r="AC279" s="294"/>
      <c r="AD279" s="294"/>
      <c r="AE279" s="827"/>
      <c r="AF279" s="827"/>
      <c r="AG279" s="827"/>
    </row>
    <row r="280" spans="1:33" x14ac:dyDescent="0.25">
      <c r="A280" s="815" t="s">
        <v>544</v>
      </c>
      <c r="B280" s="816" t="s">
        <v>537</v>
      </c>
      <c r="C280" s="283"/>
      <c r="D280" s="815"/>
      <c r="E280" s="826"/>
      <c r="F280" s="295"/>
      <c r="G280" s="295"/>
      <c r="H280" s="295"/>
      <c r="I280" s="295"/>
      <c r="J280" s="295"/>
      <c r="K280" s="295"/>
      <c r="L280" s="295"/>
      <c r="M280" s="295"/>
      <c r="N280" s="295"/>
      <c r="O280" s="285"/>
      <c r="P280" s="294"/>
      <c r="Q280" s="294"/>
      <c r="R280" s="294"/>
      <c r="S280" s="294"/>
      <c r="T280" s="294"/>
      <c r="U280" s="294"/>
      <c r="V280" s="294"/>
      <c r="W280" s="294"/>
      <c r="X280" s="294"/>
      <c r="Y280" s="294"/>
      <c r="Z280" s="294"/>
      <c r="AA280" s="294"/>
      <c r="AB280" s="294"/>
      <c r="AC280" s="294"/>
      <c r="AD280" s="294"/>
      <c r="AE280" s="827"/>
      <c r="AF280" s="827"/>
      <c r="AG280" s="827"/>
    </row>
    <row r="281" spans="1:33" x14ac:dyDescent="0.25">
      <c r="A281" s="815" t="s">
        <v>544</v>
      </c>
      <c r="B281" s="816" t="s">
        <v>538</v>
      </c>
      <c r="C281" s="283"/>
      <c r="D281" s="815"/>
      <c r="E281" s="826"/>
      <c r="F281" s="295"/>
      <c r="G281" s="295"/>
      <c r="H281" s="295"/>
      <c r="I281" s="295"/>
      <c r="J281" s="295"/>
      <c r="K281" s="295"/>
      <c r="L281" s="295"/>
      <c r="M281" s="295"/>
      <c r="N281" s="295"/>
      <c r="O281" s="295"/>
      <c r="P281" s="285"/>
      <c r="Q281" s="294"/>
      <c r="R281" s="294"/>
      <c r="S281" s="294"/>
      <c r="T281" s="294"/>
      <c r="U281" s="294"/>
      <c r="V281" s="294"/>
      <c r="W281" s="294"/>
      <c r="X281" s="294"/>
      <c r="Y281" s="294"/>
      <c r="Z281" s="294"/>
      <c r="AA281" s="294"/>
      <c r="AB281" s="294"/>
      <c r="AC281" s="294"/>
      <c r="AD281" s="294"/>
      <c r="AE281" s="827"/>
      <c r="AF281" s="827"/>
      <c r="AG281" s="827"/>
    </row>
    <row r="282" spans="1:33" x14ac:dyDescent="0.25">
      <c r="A282" s="815" t="s">
        <v>544</v>
      </c>
      <c r="B282" s="816" t="s">
        <v>539</v>
      </c>
      <c r="C282" s="283"/>
      <c r="D282" s="283"/>
      <c r="E282" s="826"/>
      <c r="F282" s="295"/>
      <c r="G282" s="295"/>
      <c r="H282" s="295"/>
      <c r="I282" s="295"/>
      <c r="J282" s="295"/>
      <c r="K282" s="295"/>
      <c r="L282" s="295"/>
      <c r="M282" s="295"/>
      <c r="N282" s="295"/>
      <c r="O282" s="295"/>
      <c r="P282" s="295"/>
      <c r="Q282" s="285"/>
      <c r="R282" s="294"/>
      <c r="S282" s="294"/>
      <c r="T282" s="294"/>
      <c r="U282" s="294"/>
      <c r="V282" s="294"/>
      <c r="W282" s="294"/>
      <c r="X282" s="294"/>
      <c r="Y282" s="294"/>
      <c r="Z282" s="294"/>
      <c r="AA282" s="294"/>
      <c r="AB282" s="294"/>
      <c r="AC282" s="294"/>
      <c r="AD282" s="294"/>
      <c r="AE282" s="827"/>
      <c r="AF282" s="827"/>
      <c r="AG282" s="827"/>
    </row>
    <row r="283" spans="1:33" x14ac:dyDescent="0.25">
      <c r="A283" s="815" t="s">
        <v>544</v>
      </c>
      <c r="B283" s="816" t="s">
        <v>540</v>
      </c>
      <c r="C283" s="283"/>
      <c r="D283" s="283"/>
      <c r="E283" s="826"/>
      <c r="F283" s="295"/>
      <c r="G283" s="295"/>
      <c r="H283" s="295"/>
      <c r="I283" s="295"/>
      <c r="J283" s="295"/>
      <c r="K283" s="295"/>
      <c r="L283" s="295"/>
      <c r="M283" s="295"/>
      <c r="N283" s="295"/>
      <c r="O283" s="295"/>
      <c r="P283" s="295"/>
      <c r="Q283" s="295"/>
      <c r="R283" s="285"/>
      <c r="S283" s="294"/>
      <c r="T283" s="294"/>
      <c r="U283" s="294"/>
      <c r="V283" s="294"/>
      <c r="W283" s="294"/>
      <c r="X283" s="294"/>
      <c r="Y283" s="294"/>
      <c r="Z283" s="294"/>
      <c r="AA283" s="294"/>
      <c r="AB283" s="294"/>
      <c r="AC283" s="294"/>
      <c r="AD283" s="294"/>
      <c r="AE283" s="827"/>
      <c r="AF283" s="827"/>
      <c r="AG283" s="827"/>
    </row>
    <row r="284" spans="1:33" x14ac:dyDescent="0.25">
      <c r="A284" s="815" t="s">
        <v>544</v>
      </c>
      <c r="B284" s="816" t="s">
        <v>541</v>
      </c>
      <c r="C284" s="283"/>
      <c r="D284" s="283"/>
      <c r="E284" s="826"/>
      <c r="F284" s="295"/>
      <c r="G284" s="295"/>
      <c r="H284" s="295"/>
      <c r="I284" s="295"/>
      <c r="J284" s="295"/>
      <c r="K284" s="295"/>
      <c r="L284" s="295"/>
      <c r="M284" s="295"/>
      <c r="N284" s="295"/>
      <c r="O284" s="295"/>
      <c r="P284" s="295"/>
      <c r="Q284" s="295"/>
      <c r="R284" s="295"/>
      <c r="S284" s="285"/>
      <c r="T284" s="294"/>
      <c r="U284" s="294"/>
      <c r="V284" s="294"/>
      <c r="W284" s="294"/>
      <c r="X284" s="294"/>
      <c r="Y284" s="294"/>
      <c r="Z284" s="294"/>
      <c r="AA284" s="294"/>
      <c r="AB284" s="294"/>
      <c r="AC284" s="294"/>
      <c r="AD284" s="294"/>
      <c r="AE284" s="827"/>
      <c r="AF284" s="827"/>
      <c r="AG284" s="827"/>
    </row>
    <row r="285" spans="1:33" x14ac:dyDescent="0.25">
      <c r="A285" s="815" t="s">
        <v>544</v>
      </c>
      <c r="B285" s="816" t="s">
        <v>545</v>
      </c>
      <c r="C285" s="283"/>
      <c r="D285" s="283"/>
      <c r="E285" s="829"/>
      <c r="F285" s="295"/>
      <c r="G285" s="295"/>
      <c r="H285" s="295"/>
      <c r="I285" s="295"/>
      <c r="J285" s="295"/>
      <c r="K285" s="295"/>
      <c r="L285" s="295"/>
      <c r="M285" s="295"/>
      <c r="N285" s="295"/>
      <c r="O285" s="295"/>
      <c r="P285" s="295"/>
      <c r="Q285" s="295"/>
      <c r="R285" s="295"/>
      <c r="S285" s="295"/>
      <c r="T285" s="285"/>
      <c r="U285" s="294"/>
      <c r="V285" s="294"/>
      <c r="W285" s="294"/>
      <c r="X285" s="294"/>
      <c r="Y285" s="294"/>
      <c r="Z285" s="294"/>
      <c r="AA285" s="294"/>
      <c r="AB285" s="294"/>
      <c r="AC285" s="294"/>
      <c r="AD285" s="294"/>
      <c r="AE285" s="827"/>
      <c r="AF285" s="827"/>
      <c r="AG285" s="827"/>
    </row>
    <row r="286" spans="1:33" x14ac:dyDescent="0.25">
      <c r="A286" s="815" t="s">
        <v>544</v>
      </c>
      <c r="B286" s="816" t="s">
        <v>546</v>
      </c>
      <c r="C286" s="283"/>
      <c r="D286" s="283"/>
      <c r="E286" s="829"/>
      <c r="F286" s="295"/>
      <c r="G286" s="295"/>
      <c r="H286" s="295"/>
      <c r="I286" s="295"/>
      <c r="J286" s="295"/>
      <c r="K286" s="295"/>
      <c r="L286" s="295"/>
      <c r="M286" s="295"/>
      <c r="N286" s="295"/>
      <c r="O286" s="295"/>
      <c r="P286" s="295"/>
      <c r="Q286" s="295"/>
      <c r="R286" s="295"/>
      <c r="S286" s="295"/>
      <c r="T286" s="295"/>
      <c r="U286" s="285"/>
      <c r="V286" s="294"/>
      <c r="W286" s="294"/>
      <c r="X286" s="294"/>
      <c r="Y286" s="294"/>
      <c r="Z286" s="294"/>
      <c r="AA286" s="294"/>
      <c r="AB286" s="294"/>
      <c r="AC286" s="294"/>
      <c r="AD286" s="294"/>
      <c r="AE286" s="827"/>
      <c r="AF286" s="827"/>
      <c r="AG286" s="827"/>
    </row>
    <row r="287" spans="1:33" x14ac:dyDescent="0.25">
      <c r="A287" s="815" t="s">
        <v>544</v>
      </c>
      <c r="B287" s="816" t="s">
        <v>547</v>
      </c>
      <c r="C287" s="283"/>
      <c r="D287" s="283"/>
      <c r="E287" s="829"/>
      <c r="F287" s="295"/>
      <c r="G287" s="295"/>
      <c r="H287" s="295"/>
      <c r="I287" s="295"/>
      <c r="J287" s="295"/>
      <c r="K287" s="295"/>
      <c r="L287" s="295"/>
      <c r="M287" s="295"/>
      <c r="N287" s="295"/>
      <c r="O287" s="295"/>
      <c r="P287" s="295"/>
      <c r="Q287" s="295"/>
      <c r="R287" s="295"/>
      <c r="S287" s="295"/>
      <c r="T287" s="295"/>
      <c r="U287" s="295"/>
      <c r="V287" s="285"/>
      <c r="W287" s="294"/>
      <c r="X287" s="294"/>
      <c r="Y287" s="294"/>
      <c r="Z287" s="294"/>
      <c r="AA287" s="294"/>
      <c r="AB287" s="294"/>
      <c r="AC287" s="294"/>
      <c r="AD287" s="294"/>
      <c r="AE287" s="827"/>
      <c r="AF287" s="827"/>
      <c r="AG287" s="827"/>
    </row>
    <row r="288" spans="1:33" x14ac:dyDescent="0.25">
      <c r="A288" s="815" t="s">
        <v>544</v>
      </c>
      <c r="B288" s="816" t="s">
        <v>557</v>
      </c>
      <c r="C288" s="283"/>
      <c r="D288" s="283"/>
      <c r="E288" s="829"/>
      <c r="F288" s="295"/>
      <c r="G288" s="295"/>
      <c r="H288" s="295"/>
      <c r="I288" s="295"/>
      <c r="J288" s="295"/>
      <c r="K288" s="295"/>
      <c r="L288" s="295"/>
      <c r="M288" s="295"/>
      <c r="N288" s="295"/>
      <c r="O288" s="295"/>
      <c r="P288" s="295"/>
      <c r="Q288" s="295"/>
      <c r="R288" s="295"/>
      <c r="S288" s="295"/>
      <c r="T288" s="295"/>
      <c r="U288" s="295"/>
      <c r="V288" s="295"/>
      <c r="W288" s="285"/>
      <c r="X288" s="294"/>
      <c r="Y288" s="294"/>
      <c r="Z288" s="294"/>
      <c r="AA288" s="294"/>
      <c r="AB288" s="294"/>
      <c r="AC288" s="294"/>
      <c r="AD288" s="294"/>
      <c r="AE288" s="827"/>
      <c r="AF288" s="827"/>
      <c r="AG288" s="827"/>
    </row>
    <row r="289" spans="1:33" x14ac:dyDescent="0.25">
      <c r="A289" s="815" t="s">
        <v>544</v>
      </c>
      <c r="B289" s="816" t="s">
        <v>558</v>
      </c>
      <c r="C289" s="283"/>
      <c r="D289" s="283"/>
      <c r="E289" s="829"/>
      <c r="F289" s="295"/>
      <c r="G289" s="295"/>
      <c r="H289" s="295"/>
      <c r="I289" s="295"/>
      <c r="J289" s="295"/>
      <c r="K289" s="295"/>
      <c r="L289" s="295"/>
      <c r="M289" s="295"/>
      <c r="N289" s="295"/>
      <c r="O289" s="295"/>
      <c r="P289" s="295"/>
      <c r="Q289" s="295"/>
      <c r="R289" s="295"/>
      <c r="S289" s="295"/>
      <c r="T289" s="295"/>
      <c r="U289" s="295"/>
      <c r="V289" s="295"/>
      <c r="W289" s="295"/>
      <c r="X289" s="285"/>
      <c r="Y289" s="294"/>
      <c r="Z289" s="294"/>
      <c r="AA289" s="294"/>
      <c r="AB289" s="294"/>
      <c r="AC289" s="294"/>
      <c r="AD289" s="294"/>
      <c r="AE289" s="827"/>
      <c r="AF289" s="827"/>
      <c r="AG289" s="827"/>
    </row>
    <row r="290" spans="1:33" x14ac:dyDescent="0.25">
      <c r="A290" s="815" t="s">
        <v>544</v>
      </c>
      <c r="B290" s="816" t="s">
        <v>559</v>
      </c>
      <c r="C290" s="283"/>
      <c r="D290" s="283"/>
      <c r="E290" s="829"/>
      <c r="F290" s="295"/>
      <c r="G290" s="295"/>
      <c r="H290" s="295"/>
      <c r="I290" s="295"/>
      <c r="J290" s="295"/>
      <c r="K290" s="295"/>
      <c r="L290" s="295"/>
      <c r="M290" s="295"/>
      <c r="N290" s="295"/>
      <c r="O290" s="295"/>
      <c r="P290" s="295"/>
      <c r="Q290" s="295"/>
      <c r="R290" s="295"/>
      <c r="S290" s="295"/>
      <c r="T290" s="295"/>
      <c r="U290" s="295"/>
      <c r="V290" s="295"/>
      <c r="W290" s="295"/>
      <c r="X290" s="295"/>
      <c r="Y290" s="285"/>
      <c r="Z290" s="827"/>
      <c r="AA290" s="827"/>
      <c r="AB290" s="827"/>
      <c r="AC290" s="827"/>
      <c r="AD290" s="827"/>
      <c r="AE290" s="827"/>
      <c r="AF290" s="827"/>
      <c r="AG290" s="827"/>
    </row>
    <row r="291" spans="1:33" x14ac:dyDescent="0.25">
      <c r="A291" s="815" t="s">
        <v>544</v>
      </c>
      <c r="B291" s="816" t="s">
        <v>1332</v>
      </c>
      <c r="C291" s="283"/>
      <c r="D291" s="283"/>
      <c r="E291" s="829"/>
      <c r="F291" s="295"/>
      <c r="G291" s="295"/>
      <c r="H291" s="295"/>
      <c r="I291" s="295"/>
      <c r="J291" s="295"/>
      <c r="K291" s="295"/>
      <c r="L291" s="295"/>
      <c r="M291" s="295"/>
      <c r="N291" s="295"/>
      <c r="O291" s="295"/>
      <c r="P291" s="295"/>
      <c r="Q291" s="295"/>
      <c r="R291" s="295"/>
      <c r="S291" s="295"/>
      <c r="T291" s="295"/>
      <c r="U291" s="295"/>
      <c r="V291" s="295"/>
      <c r="W291" s="295"/>
      <c r="X291" s="295"/>
      <c r="Y291" s="295"/>
      <c r="Z291" s="285"/>
      <c r="AA291" s="294"/>
      <c r="AB291" s="294"/>
      <c r="AC291" s="294"/>
      <c r="AD291" s="294"/>
      <c r="AE291" s="283"/>
      <c r="AF291" s="283"/>
      <c r="AG291" s="827"/>
    </row>
    <row r="292" spans="1:33" x14ac:dyDescent="0.25">
      <c r="A292" s="815" t="s">
        <v>544</v>
      </c>
      <c r="B292" s="816" t="s">
        <v>1333</v>
      </c>
      <c r="C292" s="283"/>
      <c r="D292" s="283"/>
      <c r="E292" s="829"/>
      <c r="F292" s="295"/>
      <c r="G292" s="295"/>
      <c r="H292" s="295"/>
      <c r="I292" s="295"/>
      <c r="J292" s="295"/>
      <c r="K292" s="295"/>
      <c r="L292" s="295"/>
      <c r="M292" s="295"/>
      <c r="N292" s="295"/>
      <c r="O292" s="295"/>
      <c r="P292" s="295"/>
      <c r="Q292" s="295"/>
      <c r="R292" s="295"/>
      <c r="S292" s="295"/>
      <c r="T292" s="295"/>
      <c r="U292" s="295"/>
      <c r="V292" s="295"/>
      <c r="W292" s="295"/>
      <c r="X292" s="295"/>
      <c r="Y292" s="295"/>
      <c r="Z292" s="295"/>
      <c r="AA292" s="285"/>
      <c r="AB292" s="294"/>
      <c r="AC292" s="294"/>
      <c r="AD292" s="294"/>
      <c r="AE292" s="283"/>
      <c r="AF292" s="283"/>
      <c r="AG292" s="827"/>
    </row>
    <row r="293" spans="1:33" x14ac:dyDescent="0.25">
      <c r="A293" s="815" t="s">
        <v>544</v>
      </c>
      <c r="B293" s="816" t="s">
        <v>1334</v>
      </c>
      <c r="C293" s="283"/>
      <c r="D293" s="283"/>
      <c r="E293" s="829"/>
      <c r="F293" s="295"/>
      <c r="G293" s="295"/>
      <c r="H293" s="295"/>
      <c r="I293" s="295"/>
      <c r="J293" s="295"/>
      <c r="K293" s="295"/>
      <c r="L293" s="295"/>
      <c r="M293" s="295"/>
      <c r="N293" s="295"/>
      <c r="O293" s="295"/>
      <c r="P293" s="295"/>
      <c r="Q293" s="295"/>
      <c r="R293" s="295"/>
      <c r="S293" s="295"/>
      <c r="T293" s="295"/>
      <c r="U293" s="295"/>
      <c r="V293" s="295"/>
      <c r="W293" s="295"/>
      <c r="X293" s="295"/>
      <c r="Y293" s="295"/>
      <c r="Z293" s="295"/>
      <c r="AA293" s="295"/>
      <c r="AB293" s="285"/>
      <c r="AC293" s="294"/>
      <c r="AD293" s="294"/>
      <c r="AE293" s="283"/>
      <c r="AF293" s="283"/>
      <c r="AG293" s="827"/>
    </row>
    <row r="294" spans="1:33" x14ac:dyDescent="0.25">
      <c r="A294" s="815" t="s">
        <v>544</v>
      </c>
      <c r="B294" s="816" t="s">
        <v>1335</v>
      </c>
      <c r="C294" s="283"/>
      <c r="D294" s="283"/>
      <c r="E294" s="829"/>
      <c r="F294" s="295"/>
      <c r="G294" s="295"/>
      <c r="H294" s="295"/>
      <c r="I294" s="295"/>
      <c r="J294" s="295"/>
      <c r="K294" s="295"/>
      <c r="L294" s="295"/>
      <c r="M294" s="295"/>
      <c r="N294" s="295"/>
      <c r="O294" s="295"/>
      <c r="P294" s="295"/>
      <c r="Q294" s="295"/>
      <c r="R294" s="295"/>
      <c r="S294" s="295"/>
      <c r="T294" s="295"/>
      <c r="U294" s="295"/>
      <c r="V294" s="295"/>
      <c r="W294" s="295"/>
      <c r="X294" s="295"/>
      <c r="Y294" s="295"/>
      <c r="Z294" s="295"/>
      <c r="AA294" s="295"/>
      <c r="AB294" s="295"/>
      <c r="AC294" s="285"/>
      <c r="AD294" s="294"/>
      <c r="AE294" s="283"/>
      <c r="AF294" s="283"/>
      <c r="AG294" s="827"/>
    </row>
    <row r="295" spans="1:33" x14ac:dyDescent="0.25">
      <c r="A295" s="815" t="s">
        <v>544</v>
      </c>
      <c r="B295" s="816" t="s">
        <v>1336</v>
      </c>
      <c r="C295" s="283"/>
      <c r="D295" s="283"/>
      <c r="E295" s="829"/>
      <c r="F295" s="295"/>
      <c r="G295" s="295"/>
      <c r="H295" s="295"/>
      <c r="I295" s="295"/>
      <c r="J295" s="295"/>
      <c r="K295" s="295"/>
      <c r="L295" s="295"/>
      <c r="M295" s="295"/>
      <c r="N295" s="295"/>
      <c r="O295" s="295"/>
      <c r="P295" s="295"/>
      <c r="Q295" s="295"/>
      <c r="R295" s="295"/>
      <c r="S295" s="295"/>
      <c r="T295" s="295"/>
      <c r="U295" s="295"/>
      <c r="V295" s="295"/>
      <c r="W295" s="295"/>
      <c r="X295" s="295"/>
      <c r="Y295" s="295"/>
      <c r="Z295" s="295"/>
      <c r="AA295" s="295"/>
      <c r="AB295" s="295"/>
      <c r="AC295" s="295"/>
      <c r="AD295" s="285"/>
      <c r="AE295" s="283"/>
      <c r="AF295" s="283"/>
      <c r="AG295" s="827"/>
    </row>
    <row r="296" spans="1:33" ht="13" x14ac:dyDescent="0.3">
      <c r="A296" s="819"/>
      <c r="B296" s="820" t="s">
        <v>271</v>
      </c>
      <c r="C296" s="284"/>
      <c r="D296" s="284"/>
      <c r="E296" s="284"/>
      <c r="F296" s="284"/>
      <c r="G296" s="284"/>
      <c r="H296" s="284"/>
      <c r="I296" s="284"/>
      <c r="J296" s="284"/>
      <c r="K296" s="284"/>
      <c r="L296" s="284"/>
      <c r="M296" s="284"/>
      <c r="N296" s="284"/>
      <c r="O296" s="284"/>
      <c r="P296" s="284"/>
      <c r="Q296" s="284"/>
      <c r="R296" s="284"/>
      <c r="S296" s="284"/>
      <c r="T296" s="284"/>
      <c r="U296" s="284"/>
      <c r="V296" s="284"/>
      <c r="W296" s="284"/>
      <c r="X296" s="284"/>
      <c r="Y296" s="284"/>
      <c r="Z296" s="284"/>
      <c r="AA296" s="284"/>
      <c r="AB296" s="284"/>
      <c r="AC296" s="284"/>
      <c r="AD296" s="284"/>
      <c r="AE296" s="284"/>
      <c r="AF296" s="284"/>
      <c r="AG296" s="284"/>
    </row>
    <row r="297" spans="1:33" x14ac:dyDescent="0.25">
      <c r="C297" s="831"/>
    </row>
    <row r="300" spans="1:33" ht="13" x14ac:dyDescent="0.3">
      <c r="B300" s="810" t="s">
        <v>271</v>
      </c>
      <c r="F300" s="811" t="s">
        <v>10</v>
      </c>
    </row>
    <row r="301" spans="1:33" ht="26.15" customHeight="1" x14ac:dyDescent="0.35">
      <c r="A301" s="812"/>
      <c r="B301" s="825" t="s">
        <v>418</v>
      </c>
      <c r="C301" s="1540" t="s">
        <v>526</v>
      </c>
      <c r="D301" s="1540" t="s">
        <v>527</v>
      </c>
      <c r="E301" s="1540" t="s">
        <v>598</v>
      </c>
      <c r="F301" s="1542" t="s">
        <v>599</v>
      </c>
      <c r="G301" s="1543"/>
      <c r="H301" s="1543"/>
      <c r="I301" s="1543"/>
      <c r="J301" s="1543"/>
      <c r="K301" s="1543"/>
      <c r="L301" s="1543"/>
      <c r="M301" s="1543"/>
      <c r="N301" s="1543"/>
      <c r="O301" s="1543"/>
      <c r="P301" s="1543"/>
      <c r="Q301" s="1543"/>
      <c r="R301" s="1543"/>
      <c r="S301" s="1543"/>
      <c r="T301" s="1543"/>
      <c r="U301" s="1543"/>
      <c r="V301" s="1543"/>
      <c r="W301" s="1543"/>
      <c r="X301" s="1543"/>
      <c r="Y301" s="1543"/>
      <c r="Z301" s="1543"/>
      <c r="AA301" s="1543"/>
      <c r="AB301" s="1543"/>
      <c r="AC301" s="1543"/>
      <c r="AD301" s="1544"/>
      <c r="AE301" s="813" t="s">
        <v>549</v>
      </c>
      <c r="AF301" s="813" t="s">
        <v>542</v>
      </c>
      <c r="AG301" s="813" t="s">
        <v>550</v>
      </c>
    </row>
    <row r="302" spans="1:33" ht="12.9" customHeight="1" x14ac:dyDescent="0.25">
      <c r="A302" s="812"/>
      <c r="B302" s="825"/>
      <c r="C302" s="1541"/>
      <c r="D302" s="1541"/>
      <c r="E302" s="1541"/>
      <c r="F302" s="814" t="s">
        <v>528</v>
      </c>
      <c r="G302" s="814" t="s">
        <v>529</v>
      </c>
      <c r="H302" s="814" t="s">
        <v>530</v>
      </c>
      <c r="I302" s="814" t="s">
        <v>531</v>
      </c>
      <c r="J302" s="814" t="s">
        <v>532</v>
      </c>
      <c r="K302" s="814" t="s">
        <v>533</v>
      </c>
      <c r="L302" s="814" t="s">
        <v>534</v>
      </c>
      <c r="M302" s="814" t="s">
        <v>535</v>
      </c>
      <c r="N302" s="814" t="s">
        <v>536</v>
      </c>
      <c r="O302" s="814" t="s">
        <v>537</v>
      </c>
      <c r="P302" s="814" t="s">
        <v>538</v>
      </c>
      <c r="Q302" s="814" t="s">
        <v>539</v>
      </c>
      <c r="R302" s="814" t="s">
        <v>540</v>
      </c>
      <c r="S302" s="814" t="s">
        <v>541</v>
      </c>
      <c r="T302" s="814" t="s">
        <v>326</v>
      </c>
      <c r="U302" s="814" t="s">
        <v>517</v>
      </c>
      <c r="V302" s="814" t="s">
        <v>518</v>
      </c>
      <c r="W302" s="814" t="s">
        <v>519</v>
      </c>
      <c r="X302" s="814" t="s">
        <v>520</v>
      </c>
      <c r="Y302" s="814" t="s">
        <v>521</v>
      </c>
      <c r="Z302" s="814" t="s">
        <v>934</v>
      </c>
      <c r="AA302" s="814" t="s">
        <v>935</v>
      </c>
      <c r="AB302" s="814" t="s">
        <v>939</v>
      </c>
      <c r="AC302" s="814" t="s">
        <v>936</v>
      </c>
      <c r="AD302" s="814" t="s">
        <v>938</v>
      </c>
      <c r="AE302" s="813"/>
      <c r="AF302" s="813"/>
      <c r="AG302" s="813"/>
    </row>
    <row r="303" spans="1:33" x14ac:dyDescent="0.25">
      <c r="A303" s="815" t="s">
        <v>543</v>
      </c>
      <c r="B303" s="816">
        <v>2005</v>
      </c>
      <c r="C303" s="834"/>
      <c r="D303" s="834"/>
      <c r="E303" s="826"/>
      <c r="F303" s="294"/>
      <c r="G303" s="294"/>
      <c r="H303" s="294"/>
      <c r="I303" s="294"/>
      <c r="J303" s="294"/>
      <c r="K303" s="294"/>
      <c r="L303" s="294"/>
      <c r="M303" s="294"/>
      <c r="N303" s="294"/>
      <c r="O303" s="294"/>
      <c r="P303" s="294"/>
      <c r="Q303" s="294"/>
      <c r="R303" s="294"/>
      <c r="S303" s="294"/>
      <c r="T303" s="294"/>
      <c r="U303" s="294"/>
      <c r="V303" s="294"/>
      <c r="W303" s="294"/>
      <c r="X303" s="294"/>
      <c r="Y303" s="294"/>
      <c r="Z303" s="294"/>
      <c r="AA303" s="294"/>
      <c r="AB303" s="294"/>
      <c r="AC303" s="294"/>
      <c r="AD303" s="294"/>
      <c r="AE303" s="827"/>
      <c r="AF303" s="827"/>
      <c r="AG303" s="827"/>
    </row>
    <row r="304" spans="1:33" x14ac:dyDescent="0.25">
      <c r="A304" s="815" t="s">
        <v>544</v>
      </c>
      <c r="B304" s="816" t="s">
        <v>528</v>
      </c>
      <c r="C304" s="834"/>
      <c r="D304" s="834"/>
      <c r="E304" s="826"/>
      <c r="F304" s="285"/>
      <c r="G304" s="294"/>
      <c r="H304" s="294"/>
      <c r="I304" s="294"/>
      <c r="J304" s="294"/>
      <c r="K304" s="294"/>
      <c r="L304" s="294"/>
      <c r="M304" s="294"/>
      <c r="N304" s="294"/>
      <c r="O304" s="294"/>
      <c r="P304" s="294"/>
      <c r="Q304" s="294"/>
      <c r="R304" s="294"/>
      <c r="S304" s="294"/>
      <c r="T304" s="294"/>
      <c r="U304" s="294"/>
      <c r="V304" s="294"/>
      <c r="W304" s="294"/>
      <c r="X304" s="294"/>
      <c r="Y304" s="294"/>
      <c r="Z304" s="294"/>
      <c r="AA304" s="294"/>
      <c r="AB304" s="294"/>
      <c r="AC304" s="294"/>
      <c r="AD304" s="294"/>
      <c r="AE304" s="827"/>
      <c r="AF304" s="827"/>
      <c r="AG304" s="827"/>
    </row>
    <row r="305" spans="1:33" x14ac:dyDescent="0.25">
      <c r="A305" s="815" t="s">
        <v>544</v>
      </c>
      <c r="B305" s="816" t="s">
        <v>529</v>
      </c>
      <c r="C305" s="834"/>
      <c r="D305" s="834"/>
      <c r="E305" s="826"/>
      <c r="F305" s="295"/>
      <c r="G305" s="285"/>
      <c r="H305" s="294"/>
      <c r="I305" s="294"/>
      <c r="J305" s="294"/>
      <c r="K305" s="294"/>
      <c r="L305" s="294"/>
      <c r="M305" s="294"/>
      <c r="N305" s="294"/>
      <c r="O305" s="294"/>
      <c r="P305" s="294"/>
      <c r="Q305" s="294"/>
      <c r="R305" s="294"/>
      <c r="S305" s="294"/>
      <c r="T305" s="294"/>
      <c r="U305" s="294"/>
      <c r="V305" s="294"/>
      <c r="W305" s="294"/>
      <c r="X305" s="294"/>
      <c r="Y305" s="294"/>
      <c r="Z305" s="294"/>
      <c r="AA305" s="294"/>
      <c r="AB305" s="294"/>
      <c r="AC305" s="294"/>
      <c r="AD305" s="294"/>
      <c r="AE305" s="827"/>
      <c r="AF305" s="827"/>
      <c r="AG305" s="827"/>
    </row>
    <row r="306" spans="1:33" x14ac:dyDescent="0.25">
      <c r="A306" s="815" t="s">
        <v>544</v>
      </c>
      <c r="B306" s="816" t="s">
        <v>530</v>
      </c>
      <c r="C306" s="834"/>
      <c r="D306" s="834"/>
      <c r="E306" s="826"/>
      <c r="F306" s="295"/>
      <c r="G306" s="295"/>
      <c r="H306" s="285"/>
      <c r="I306" s="294"/>
      <c r="J306" s="294"/>
      <c r="K306" s="294"/>
      <c r="L306" s="294"/>
      <c r="M306" s="294"/>
      <c r="N306" s="294"/>
      <c r="O306" s="294"/>
      <c r="P306" s="294"/>
      <c r="Q306" s="294"/>
      <c r="R306" s="294"/>
      <c r="S306" s="294"/>
      <c r="T306" s="294"/>
      <c r="U306" s="294"/>
      <c r="V306" s="294"/>
      <c r="W306" s="294"/>
      <c r="X306" s="294"/>
      <c r="Y306" s="294"/>
      <c r="Z306" s="294"/>
      <c r="AA306" s="294"/>
      <c r="AB306" s="294"/>
      <c r="AC306" s="294"/>
      <c r="AD306" s="294"/>
      <c r="AE306" s="827"/>
      <c r="AF306" s="827"/>
      <c r="AG306" s="827"/>
    </row>
    <row r="307" spans="1:33" x14ac:dyDescent="0.25">
      <c r="A307" s="815" t="s">
        <v>544</v>
      </c>
      <c r="B307" s="816" t="s">
        <v>531</v>
      </c>
      <c r="C307" s="834"/>
      <c r="D307" s="834"/>
      <c r="E307" s="826"/>
      <c r="F307" s="295"/>
      <c r="G307" s="295"/>
      <c r="H307" s="295"/>
      <c r="I307" s="285"/>
      <c r="J307" s="294"/>
      <c r="K307" s="294"/>
      <c r="L307" s="294"/>
      <c r="M307" s="294"/>
      <c r="N307" s="294"/>
      <c r="O307" s="294"/>
      <c r="P307" s="294"/>
      <c r="Q307" s="294"/>
      <c r="R307" s="294"/>
      <c r="S307" s="294"/>
      <c r="T307" s="294"/>
      <c r="U307" s="294"/>
      <c r="V307" s="294"/>
      <c r="W307" s="294"/>
      <c r="X307" s="294"/>
      <c r="Y307" s="294"/>
      <c r="Z307" s="294"/>
      <c r="AA307" s="294"/>
      <c r="AB307" s="294"/>
      <c r="AC307" s="294"/>
      <c r="AD307" s="294"/>
      <c r="AE307" s="827"/>
      <c r="AF307" s="827"/>
      <c r="AG307" s="827"/>
    </row>
    <row r="308" spans="1:33" x14ac:dyDescent="0.25">
      <c r="A308" s="815" t="s">
        <v>544</v>
      </c>
      <c r="B308" s="816" t="s">
        <v>532</v>
      </c>
      <c r="C308" s="834"/>
      <c r="D308" s="834"/>
      <c r="E308" s="826"/>
      <c r="F308" s="295"/>
      <c r="G308" s="295"/>
      <c r="H308" s="295"/>
      <c r="I308" s="295"/>
      <c r="J308" s="285"/>
      <c r="K308" s="294"/>
      <c r="L308" s="294"/>
      <c r="M308" s="294"/>
      <c r="N308" s="294"/>
      <c r="O308" s="294"/>
      <c r="P308" s="294"/>
      <c r="Q308" s="294"/>
      <c r="R308" s="294"/>
      <c r="S308" s="294"/>
      <c r="T308" s="294"/>
      <c r="U308" s="294"/>
      <c r="V308" s="294"/>
      <c r="W308" s="294"/>
      <c r="X308" s="294"/>
      <c r="Y308" s="294"/>
      <c r="Z308" s="294"/>
      <c r="AA308" s="294"/>
      <c r="AB308" s="294"/>
      <c r="AC308" s="294"/>
      <c r="AD308" s="294"/>
      <c r="AE308" s="827"/>
      <c r="AF308" s="827"/>
      <c r="AG308" s="827"/>
    </row>
    <row r="309" spans="1:33" x14ac:dyDescent="0.25">
      <c r="A309" s="815" t="s">
        <v>544</v>
      </c>
      <c r="B309" s="816" t="s">
        <v>533</v>
      </c>
      <c r="C309" s="834"/>
      <c r="D309" s="834"/>
      <c r="E309" s="826"/>
      <c r="F309" s="295"/>
      <c r="G309" s="295"/>
      <c r="H309" s="295"/>
      <c r="I309" s="295"/>
      <c r="J309" s="295"/>
      <c r="K309" s="285"/>
      <c r="L309" s="294"/>
      <c r="M309" s="294"/>
      <c r="N309" s="294"/>
      <c r="O309" s="294"/>
      <c r="P309" s="294"/>
      <c r="Q309" s="294"/>
      <c r="R309" s="294"/>
      <c r="S309" s="294"/>
      <c r="T309" s="294"/>
      <c r="U309" s="294"/>
      <c r="V309" s="294"/>
      <c r="W309" s="294"/>
      <c r="X309" s="294"/>
      <c r="Y309" s="294"/>
      <c r="Z309" s="294"/>
      <c r="AA309" s="294"/>
      <c r="AB309" s="294"/>
      <c r="AC309" s="294"/>
      <c r="AD309" s="294"/>
      <c r="AE309" s="827"/>
      <c r="AF309" s="827"/>
      <c r="AG309" s="827"/>
    </row>
    <row r="310" spans="1:33" x14ac:dyDescent="0.25">
      <c r="A310" s="815" t="s">
        <v>544</v>
      </c>
      <c r="B310" s="816" t="s">
        <v>534</v>
      </c>
      <c r="C310" s="834"/>
      <c r="D310" s="834"/>
      <c r="E310" s="826"/>
      <c r="F310" s="295"/>
      <c r="G310" s="295"/>
      <c r="H310" s="295"/>
      <c r="I310" s="295"/>
      <c r="J310" s="295"/>
      <c r="K310" s="295"/>
      <c r="L310" s="285"/>
      <c r="M310" s="294"/>
      <c r="N310" s="294"/>
      <c r="O310" s="294"/>
      <c r="P310" s="294"/>
      <c r="Q310" s="294"/>
      <c r="R310" s="294"/>
      <c r="S310" s="294"/>
      <c r="T310" s="294"/>
      <c r="U310" s="294"/>
      <c r="V310" s="294"/>
      <c r="W310" s="294"/>
      <c r="X310" s="294"/>
      <c r="Y310" s="294"/>
      <c r="Z310" s="294"/>
      <c r="AA310" s="294"/>
      <c r="AB310" s="294"/>
      <c r="AC310" s="294"/>
      <c r="AD310" s="294"/>
      <c r="AE310" s="827"/>
      <c r="AF310" s="827"/>
      <c r="AG310" s="827"/>
    </row>
    <row r="311" spans="1:33" x14ac:dyDescent="0.25">
      <c r="A311" s="815" t="s">
        <v>544</v>
      </c>
      <c r="B311" s="816" t="s">
        <v>535</v>
      </c>
      <c r="C311" s="834"/>
      <c r="D311" s="834"/>
      <c r="E311" s="826"/>
      <c r="F311" s="295"/>
      <c r="G311" s="295"/>
      <c r="H311" s="295"/>
      <c r="I311" s="295"/>
      <c r="J311" s="295"/>
      <c r="K311" s="295"/>
      <c r="L311" s="295"/>
      <c r="M311" s="285"/>
      <c r="N311" s="294"/>
      <c r="O311" s="294"/>
      <c r="P311" s="294"/>
      <c r="Q311" s="294"/>
      <c r="R311" s="294"/>
      <c r="S311" s="294"/>
      <c r="T311" s="294"/>
      <c r="U311" s="294"/>
      <c r="V311" s="294"/>
      <c r="W311" s="294"/>
      <c r="X311" s="294"/>
      <c r="Y311" s="294"/>
      <c r="Z311" s="294"/>
      <c r="AA311" s="294"/>
      <c r="AB311" s="294"/>
      <c r="AC311" s="294"/>
      <c r="AD311" s="294"/>
      <c r="AE311" s="827"/>
      <c r="AF311" s="827"/>
      <c r="AG311" s="827"/>
    </row>
    <row r="312" spans="1:33" x14ac:dyDescent="0.25">
      <c r="A312" s="815" t="s">
        <v>544</v>
      </c>
      <c r="B312" s="816" t="s">
        <v>536</v>
      </c>
      <c r="C312" s="834"/>
      <c r="D312" s="834"/>
      <c r="E312" s="826"/>
      <c r="F312" s="295"/>
      <c r="G312" s="295"/>
      <c r="H312" s="295"/>
      <c r="I312" s="295"/>
      <c r="J312" s="295"/>
      <c r="K312" s="295"/>
      <c r="L312" s="295"/>
      <c r="M312" s="295"/>
      <c r="N312" s="285"/>
      <c r="O312" s="294"/>
      <c r="P312" s="294"/>
      <c r="Q312" s="294"/>
      <c r="R312" s="294"/>
      <c r="S312" s="294"/>
      <c r="T312" s="294"/>
      <c r="U312" s="294"/>
      <c r="V312" s="294"/>
      <c r="W312" s="294"/>
      <c r="X312" s="294"/>
      <c r="Y312" s="294"/>
      <c r="Z312" s="294"/>
      <c r="AA312" s="294"/>
      <c r="AB312" s="294"/>
      <c r="AC312" s="294"/>
      <c r="AD312" s="294"/>
      <c r="AE312" s="827"/>
      <c r="AF312" s="827"/>
      <c r="AG312" s="827"/>
    </row>
    <row r="313" spans="1:33" x14ac:dyDescent="0.25">
      <c r="A313" s="815" t="s">
        <v>544</v>
      </c>
      <c r="B313" s="816" t="s">
        <v>537</v>
      </c>
      <c r="C313" s="834"/>
      <c r="D313" s="834"/>
      <c r="E313" s="826"/>
      <c r="F313" s="295"/>
      <c r="G313" s="295"/>
      <c r="H313" s="295"/>
      <c r="I313" s="295"/>
      <c r="J313" s="295"/>
      <c r="K313" s="295"/>
      <c r="L313" s="295"/>
      <c r="M313" s="295"/>
      <c r="N313" s="295"/>
      <c r="O313" s="285"/>
      <c r="P313" s="294"/>
      <c r="Q313" s="294"/>
      <c r="R313" s="294"/>
      <c r="S313" s="294"/>
      <c r="T313" s="294"/>
      <c r="U313" s="294"/>
      <c r="V313" s="294"/>
      <c r="W313" s="294"/>
      <c r="X313" s="294"/>
      <c r="Y313" s="294"/>
      <c r="Z313" s="294"/>
      <c r="AA313" s="294"/>
      <c r="AB313" s="294"/>
      <c r="AC313" s="294"/>
      <c r="AD313" s="294"/>
      <c r="AE313" s="827"/>
      <c r="AF313" s="827"/>
      <c r="AG313" s="827"/>
    </row>
    <row r="314" spans="1:33" x14ac:dyDescent="0.25">
      <c r="A314" s="815" t="s">
        <v>544</v>
      </c>
      <c r="B314" s="816" t="s">
        <v>538</v>
      </c>
      <c r="C314" s="834"/>
      <c r="D314" s="834"/>
      <c r="E314" s="826"/>
      <c r="F314" s="295"/>
      <c r="G314" s="295"/>
      <c r="H314" s="295"/>
      <c r="I314" s="295"/>
      <c r="J314" s="295"/>
      <c r="K314" s="295"/>
      <c r="L314" s="295"/>
      <c r="M314" s="295"/>
      <c r="N314" s="295"/>
      <c r="O314" s="295"/>
      <c r="P314" s="285"/>
      <c r="Q314" s="294"/>
      <c r="R314" s="294"/>
      <c r="S314" s="294"/>
      <c r="T314" s="294"/>
      <c r="U314" s="294"/>
      <c r="V314" s="294"/>
      <c r="W314" s="294"/>
      <c r="X314" s="294"/>
      <c r="Y314" s="294"/>
      <c r="Z314" s="294"/>
      <c r="AA314" s="294"/>
      <c r="AB314" s="294"/>
      <c r="AC314" s="294"/>
      <c r="AD314" s="294"/>
      <c r="AE314" s="827"/>
      <c r="AF314" s="827"/>
      <c r="AG314" s="827"/>
    </row>
    <row r="315" spans="1:33" x14ac:dyDescent="0.25">
      <c r="A315" s="815" t="s">
        <v>544</v>
      </c>
      <c r="B315" s="816" t="s">
        <v>539</v>
      </c>
      <c r="C315" s="834"/>
      <c r="D315" s="834"/>
      <c r="E315" s="826"/>
      <c r="F315" s="295"/>
      <c r="G315" s="295"/>
      <c r="H315" s="295"/>
      <c r="I315" s="295"/>
      <c r="J315" s="295"/>
      <c r="K315" s="295"/>
      <c r="L315" s="295"/>
      <c r="M315" s="295"/>
      <c r="N315" s="295"/>
      <c r="O315" s="295"/>
      <c r="P315" s="295"/>
      <c r="Q315" s="285"/>
      <c r="R315" s="294"/>
      <c r="S315" s="294"/>
      <c r="T315" s="294"/>
      <c r="U315" s="294"/>
      <c r="V315" s="294"/>
      <c r="W315" s="294"/>
      <c r="X315" s="294"/>
      <c r="Y315" s="294"/>
      <c r="Z315" s="294"/>
      <c r="AA315" s="294"/>
      <c r="AB315" s="294"/>
      <c r="AC315" s="294"/>
      <c r="AD315" s="294"/>
      <c r="AE315" s="827"/>
      <c r="AF315" s="827"/>
      <c r="AG315" s="827"/>
    </row>
    <row r="316" spans="1:33" x14ac:dyDescent="0.25">
      <c r="A316" s="815" t="s">
        <v>544</v>
      </c>
      <c r="B316" s="816" t="s">
        <v>540</v>
      </c>
      <c r="C316" s="834"/>
      <c r="D316" s="834"/>
      <c r="E316" s="826"/>
      <c r="F316" s="295"/>
      <c r="G316" s="295"/>
      <c r="H316" s="295"/>
      <c r="I316" s="295"/>
      <c r="J316" s="295"/>
      <c r="K316" s="295"/>
      <c r="L316" s="295"/>
      <c r="M316" s="295"/>
      <c r="N316" s="295"/>
      <c r="O316" s="295"/>
      <c r="P316" s="295"/>
      <c r="Q316" s="295"/>
      <c r="R316" s="285"/>
      <c r="S316" s="294"/>
      <c r="T316" s="294"/>
      <c r="U316" s="294"/>
      <c r="V316" s="294"/>
      <c r="W316" s="294"/>
      <c r="X316" s="294"/>
      <c r="Y316" s="294"/>
      <c r="Z316" s="294"/>
      <c r="AA316" s="294"/>
      <c r="AB316" s="294"/>
      <c r="AC316" s="294"/>
      <c r="AD316" s="294"/>
      <c r="AE316" s="827"/>
      <c r="AF316" s="827"/>
      <c r="AG316" s="827"/>
    </row>
    <row r="317" spans="1:33" x14ac:dyDescent="0.25">
      <c r="A317" s="815" t="s">
        <v>544</v>
      </c>
      <c r="B317" s="816" t="s">
        <v>541</v>
      </c>
      <c r="C317" s="834"/>
      <c r="D317" s="834"/>
      <c r="E317" s="826"/>
      <c r="F317" s="295"/>
      <c r="G317" s="295"/>
      <c r="H317" s="295"/>
      <c r="I317" s="295"/>
      <c r="J317" s="295"/>
      <c r="K317" s="295"/>
      <c r="L317" s="295"/>
      <c r="M317" s="295"/>
      <c r="N317" s="295"/>
      <c r="O317" s="295"/>
      <c r="P317" s="295"/>
      <c r="Q317" s="295"/>
      <c r="R317" s="295"/>
      <c r="S317" s="285"/>
      <c r="T317" s="294"/>
      <c r="U317" s="294"/>
      <c r="V317" s="294"/>
      <c r="W317" s="294"/>
      <c r="X317" s="294"/>
      <c r="Y317" s="294"/>
      <c r="Z317" s="294"/>
      <c r="AA317" s="294"/>
      <c r="AB317" s="294"/>
      <c r="AC317" s="294"/>
      <c r="AD317" s="294"/>
      <c r="AE317" s="827"/>
      <c r="AF317" s="827"/>
      <c r="AG317" s="827"/>
    </row>
    <row r="318" spans="1:33" x14ac:dyDescent="0.25">
      <c r="A318" s="815" t="s">
        <v>544</v>
      </c>
      <c r="B318" s="816" t="s">
        <v>545</v>
      </c>
      <c r="C318" s="834"/>
      <c r="D318" s="834"/>
      <c r="E318" s="826"/>
      <c r="F318" s="295"/>
      <c r="G318" s="295"/>
      <c r="H318" s="295"/>
      <c r="I318" s="295"/>
      <c r="J318" s="295"/>
      <c r="K318" s="295"/>
      <c r="L318" s="295"/>
      <c r="M318" s="295"/>
      <c r="N318" s="295"/>
      <c r="O318" s="295"/>
      <c r="P318" s="295"/>
      <c r="Q318" s="295"/>
      <c r="R318" s="295"/>
      <c r="S318" s="295"/>
      <c r="T318" s="285"/>
      <c r="U318" s="294"/>
      <c r="V318" s="294"/>
      <c r="W318" s="294"/>
      <c r="X318" s="294"/>
      <c r="Y318" s="294"/>
      <c r="Z318" s="294"/>
      <c r="AA318" s="294"/>
      <c r="AB318" s="294"/>
      <c r="AC318" s="294"/>
      <c r="AD318" s="294"/>
      <c r="AE318" s="827"/>
      <c r="AF318" s="827"/>
      <c r="AG318" s="827"/>
    </row>
    <row r="319" spans="1:33" x14ac:dyDescent="0.25">
      <c r="A319" s="815" t="s">
        <v>544</v>
      </c>
      <c r="B319" s="816" t="s">
        <v>546</v>
      </c>
      <c r="C319" s="834"/>
      <c r="D319" s="834"/>
      <c r="E319" s="826"/>
      <c r="F319" s="295"/>
      <c r="G319" s="295"/>
      <c r="H319" s="295"/>
      <c r="I319" s="295"/>
      <c r="J319" s="295"/>
      <c r="K319" s="295"/>
      <c r="L319" s="295"/>
      <c r="M319" s="295"/>
      <c r="N319" s="295"/>
      <c r="O319" s="295"/>
      <c r="P319" s="295"/>
      <c r="Q319" s="295"/>
      <c r="R319" s="295"/>
      <c r="S319" s="295"/>
      <c r="T319" s="295"/>
      <c r="U319" s="285"/>
      <c r="V319" s="294"/>
      <c r="W319" s="294"/>
      <c r="X319" s="294"/>
      <c r="Y319" s="294"/>
      <c r="Z319" s="294"/>
      <c r="AA319" s="294"/>
      <c r="AB319" s="294"/>
      <c r="AC319" s="294"/>
      <c r="AD319" s="294"/>
      <c r="AE319" s="827"/>
      <c r="AF319" s="827"/>
      <c r="AG319" s="827"/>
    </row>
    <row r="320" spans="1:33" x14ac:dyDescent="0.25">
      <c r="A320" s="815" t="s">
        <v>544</v>
      </c>
      <c r="B320" s="816" t="s">
        <v>547</v>
      </c>
      <c r="C320" s="834"/>
      <c r="D320" s="834"/>
      <c r="E320" s="826"/>
      <c r="F320" s="295"/>
      <c r="G320" s="295"/>
      <c r="H320" s="295"/>
      <c r="I320" s="295"/>
      <c r="J320" s="295"/>
      <c r="K320" s="295"/>
      <c r="L320" s="295"/>
      <c r="M320" s="295"/>
      <c r="N320" s="295"/>
      <c r="O320" s="295"/>
      <c r="P320" s="295"/>
      <c r="Q320" s="295"/>
      <c r="R320" s="295"/>
      <c r="S320" s="295"/>
      <c r="T320" s="295"/>
      <c r="U320" s="295"/>
      <c r="V320" s="285"/>
      <c r="W320" s="294"/>
      <c r="X320" s="294"/>
      <c r="Y320" s="294"/>
      <c r="Z320" s="294"/>
      <c r="AA320" s="294"/>
      <c r="AB320" s="294"/>
      <c r="AC320" s="294"/>
      <c r="AD320" s="294"/>
      <c r="AE320" s="827"/>
      <c r="AF320" s="827"/>
      <c r="AG320" s="827"/>
    </row>
    <row r="321" spans="1:33" x14ac:dyDescent="0.25">
      <c r="A321" s="815" t="s">
        <v>544</v>
      </c>
      <c r="B321" s="816" t="s">
        <v>557</v>
      </c>
      <c r="C321" s="834"/>
      <c r="D321" s="834"/>
      <c r="E321" s="826"/>
      <c r="F321" s="295"/>
      <c r="G321" s="295"/>
      <c r="H321" s="295"/>
      <c r="I321" s="295"/>
      <c r="J321" s="295"/>
      <c r="K321" s="295"/>
      <c r="L321" s="295"/>
      <c r="M321" s="295"/>
      <c r="N321" s="295"/>
      <c r="O321" s="295"/>
      <c r="P321" s="295"/>
      <c r="Q321" s="295"/>
      <c r="R321" s="295"/>
      <c r="S321" s="295"/>
      <c r="T321" s="295"/>
      <c r="U321" s="295"/>
      <c r="V321" s="295"/>
      <c r="W321" s="285"/>
      <c r="X321" s="294"/>
      <c r="Y321" s="294"/>
      <c r="Z321" s="294"/>
      <c r="AA321" s="294"/>
      <c r="AB321" s="294"/>
      <c r="AC321" s="294"/>
      <c r="AD321" s="294"/>
      <c r="AE321" s="827"/>
      <c r="AF321" s="827"/>
      <c r="AG321" s="827"/>
    </row>
    <row r="322" spans="1:33" x14ac:dyDescent="0.25">
      <c r="A322" s="815" t="s">
        <v>544</v>
      </c>
      <c r="B322" s="816" t="s">
        <v>558</v>
      </c>
      <c r="C322" s="834"/>
      <c r="D322" s="834"/>
      <c r="E322" s="826"/>
      <c r="F322" s="295"/>
      <c r="G322" s="295"/>
      <c r="H322" s="295"/>
      <c r="I322" s="295"/>
      <c r="J322" s="295"/>
      <c r="K322" s="295"/>
      <c r="L322" s="295"/>
      <c r="M322" s="295"/>
      <c r="N322" s="295"/>
      <c r="O322" s="295"/>
      <c r="P322" s="295"/>
      <c r="Q322" s="295"/>
      <c r="R322" s="295"/>
      <c r="S322" s="295"/>
      <c r="T322" s="295"/>
      <c r="U322" s="295"/>
      <c r="V322" s="295"/>
      <c r="W322" s="295"/>
      <c r="X322" s="285"/>
      <c r="Y322" s="294"/>
      <c r="Z322" s="294"/>
      <c r="AA322" s="294"/>
      <c r="AB322" s="294"/>
      <c r="AC322" s="294"/>
      <c r="AD322" s="294"/>
      <c r="AE322" s="827"/>
      <c r="AF322" s="827"/>
      <c r="AG322" s="827"/>
    </row>
    <row r="323" spans="1:33" x14ac:dyDescent="0.25">
      <c r="A323" s="815" t="s">
        <v>544</v>
      </c>
      <c r="B323" s="816" t="s">
        <v>559</v>
      </c>
      <c r="C323" s="834"/>
      <c r="D323" s="834"/>
      <c r="E323" s="826"/>
      <c r="F323" s="295"/>
      <c r="G323" s="295"/>
      <c r="H323" s="295"/>
      <c r="I323" s="295"/>
      <c r="J323" s="295"/>
      <c r="K323" s="295"/>
      <c r="L323" s="295"/>
      <c r="M323" s="295"/>
      <c r="N323" s="295"/>
      <c r="O323" s="295"/>
      <c r="P323" s="295"/>
      <c r="Q323" s="295"/>
      <c r="R323" s="295"/>
      <c r="S323" s="295"/>
      <c r="T323" s="295"/>
      <c r="U323" s="295"/>
      <c r="V323" s="295"/>
      <c r="W323" s="295"/>
      <c r="X323" s="295"/>
      <c r="Y323" s="285"/>
      <c r="Z323" s="827"/>
      <c r="AA323" s="827"/>
      <c r="AB323" s="827"/>
      <c r="AC323" s="827"/>
      <c r="AD323" s="827"/>
      <c r="AE323" s="827"/>
      <c r="AF323" s="827"/>
      <c r="AG323" s="827"/>
    </row>
    <row r="324" spans="1:33" x14ac:dyDescent="0.25">
      <c r="A324" s="815" t="s">
        <v>544</v>
      </c>
      <c r="B324" s="816" t="s">
        <v>1332</v>
      </c>
      <c r="C324" s="283"/>
      <c r="D324" s="283"/>
      <c r="E324" s="829"/>
      <c r="F324" s="295"/>
      <c r="G324" s="295"/>
      <c r="H324" s="295"/>
      <c r="I324" s="295"/>
      <c r="J324" s="295"/>
      <c r="K324" s="295"/>
      <c r="L324" s="295"/>
      <c r="M324" s="295"/>
      <c r="N324" s="295"/>
      <c r="O324" s="295"/>
      <c r="P324" s="295"/>
      <c r="Q324" s="295"/>
      <c r="R324" s="295"/>
      <c r="S324" s="295"/>
      <c r="T324" s="295"/>
      <c r="U324" s="295"/>
      <c r="V324" s="295"/>
      <c r="W324" s="295"/>
      <c r="X324" s="295"/>
      <c r="Y324" s="295"/>
      <c r="Z324" s="285"/>
      <c r="AA324" s="294"/>
      <c r="AB324" s="294"/>
      <c r="AC324" s="294"/>
      <c r="AD324" s="294"/>
      <c r="AE324" s="283"/>
      <c r="AF324" s="283"/>
      <c r="AG324" s="827"/>
    </row>
    <row r="325" spans="1:33" x14ac:dyDescent="0.25">
      <c r="A325" s="815" t="s">
        <v>544</v>
      </c>
      <c r="B325" s="816" t="s">
        <v>1333</v>
      </c>
      <c r="C325" s="283"/>
      <c r="D325" s="283"/>
      <c r="E325" s="829"/>
      <c r="F325" s="295"/>
      <c r="G325" s="295"/>
      <c r="H325" s="295"/>
      <c r="I325" s="295"/>
      <c r="J325" s="295"/>
      <c r="K325" s="295"/>
      <c r="L325" s="295"/>
      <c r="M325" s="295"/>
      <c r="N325" s="295"/>
      <c r="O325" s="295"/>
      <c r="P325" s="295"/>
      <c r="Q325" s="295"/>
      <c r="R325" s="295"/>
      <c r="S325" s="295"/>
      <c r="T325" s="295"/>
      <c r="U325" s="295"/>
      <c r="V325" s="295"/>
      <c r="W325" s="295"/>
      <c r="X325" s="295"/>
      <c r="Y325" s="295"/>
      <c r="Z325" s="295"/>
      <c r="AA325" s="285"/>
      <c r="AB325" s="294"/>
      <c r="AC325" s="294"/>
      <c r="AD325" s="294"/>
      <c r="AE325" s="283"/>
      <c r="AF325" s="283"/>
      <c r="AG325" s="827"/>
    </row>
    <row r="326" spans="1:33" x14ac:dyDescent="0.25">
      <c r="A326" s="815" t="s">
        <v>544</v>
      </c>
      <c r="B326" s="816" t="s">
        <v>1334</v>
      </c>
      <c r="C326" s="283"/>
      <c r="D326" s="283"/>
      <c r="E326" s="829"/>
      <c r="F326" s="295"/>
      <c r="G326" s="295"/>
      <c r="H326" s="295"/>
      <c r="I326" s="295"/>
      <c r="J326" s="295"/>
      <c r="K326" s="295"/>
      <c r="L326" s="295"/>
      <c r="M326" s="295"/>
      <c r="N326" s="295"/>
      <c r="O326" s="295"/>
      <c r="P326" s="295"/>
      <c r="Q326" s="295"/>
      <c r="R326" s="295"/>
      <c r="S326" s="295"/>
      <c r="T326" s="295"/>
      <c r="U326" s="295"/>
      <c r="V326" s="295"/>
      <c r="W326" s="295"/>
      <c r="X326" s="295"/>
      <c r="Y326" s="295"/>
      <c r="Z326" s="295"/>
      <c r="AA326" s="295"/>
      <c r="AB326" s="285"/>
      <c r="AC326" s="294"/>
      <c r="AD326" s="294"/>
      <c r="AE326" s="283"/>
      <c r="AF326" s="283"/>
      <c r="AG326" s="827"/>
    </row>
    <row r="327" spans="1:33" x14ac:dyDescent="0.25">
      <c r="A327" s="815" t="s">
        <v>544</v>
      </c>
      <c r="B327" s="816" t="s">
        <v>1335</v>
      </c>
      <c r="C327" s="283"/>
      <c r="D327" s="283"/>
      <c r="E327" s="829"/>
      <c r="F327" s="295"/>
      <c r="G327" s="295"/>
      <c r="H327" s="295"/>
      <c r="I327" s="295"/>
      <c r="J327" s="295"/>
      <c r="K327" s="295"/>
      <c r="L327" s="295"/>
      <c r="M327" s="295"/>
      <c r="N327" s="295"/>
      <c r="O327" s="295"/>
      <c r="P327" s="295"/>
      <c r="Q327" s="295"/>
      <c r="R327" s="295"/>
      <c r="S327" s="295"/>
      <c r="T327" s="295"/>
      <c r="U327" s="295"/>
      <c r="V327" s="295"/>
      <c r="W327" s="295"/>
      <c r="X327" s="295"/>
      <c r="Y327" s="295"/>
      <c r="Z327" s="295"/>
      <c r="AA327" s="295"/>
      <c r="AB327" s="295"/>
      <c r="AC327" s="285"/>
      <c r="AD327" s="294"/>
      <c r="AE327" s="283"/>
      <c r="AF327" s="283"/>
      <c r="AG327" s="827"/>
    </row>
    <row r="328" spans="1:33" x14ac:dyDescent="0.25">
      <c r="A328" s="815" t="s">
        <v>544</v>
      </c>
      <c r="B328" s="816" t="s">
        <v>1336</v>
      </c>
      <c r="C328" s="283"/>
      <c r="D328" s="283"/>
      <c r="E328" s="829"/>
      <c r="F328" s="295"/>
      <c r="G328" s="295"/>
      <c r="H328" s="295"/>
      <c r="I328" s="295"/>
      <c r="J328" s="295"/>
      <c r="K328" s="295"/>
      <c r="L328" s="295"/>
      <c r="M328" s="295"/>
      <c r="N328" s="295"/>
      <c r="O328" s="295"/>
      <c r="P328" s="295"/>
      <c r="Q328" s="295"/>
      <c r="R328" s="295"/>
      <c r="S328" s="295"/>
      <c r="T328" s="295"/>
      <c r="U328" s="295"/>
      <c r="V328" s="295"/>
      <c r="W328" s="295"/>
      <c r="X328" s="295"/>
      <c r="Y328" s="295"/>
      <c r="Z328" s="295"/>
      <c r="AA328" s="295"/>
      <c r="AB328" s="295"/>
      <c r="AC328" s="295"/>
      <c r="AD328" s="285"/>
      <c r="AE328" s="283"/>
      <c r="AF328" s="283"/>
      <c r="AG328" s="827"/>
    </row>
    <row r="329" spans="1:33" ht="13" x14ac:dyDescent="0.3">
      <c r="A329" s="819"/>
      <c r="B329" s="820" t="s">
        <v>271</v>
      </c>
      <c r="C329" s="284"/>
      <c r="D329" s="284"/>
      <c r="E329" s="284"/>
      <c r="F329" s="284"/>
      <c r="G329" s="284"/>
      <c r="H329" s="284"/>
      <c r="I329" s="284"/>
      <c r="J329" s="284"/>
      <c r="K329" s="284"/>
      <c r="L329" s="284"/>
      <c r="M329" s="284"/>
      <c r="N329" s="284"/>
      <c r="O329" s="284"/>
      <c r="P329" s="284"/>
      <c r="Q329" s="284"/>
      <c r="R329" s="284"/>
      <c r="S329" s="284"/>
      <c r="T329" s="284"/>
      <c r="U329" s="284"/>
      <c r="V329" s="284"/>
      <c r="W329" s="284"/>
      <c r="X329" s="284"/>
      <c r="Y329" s="284"/>
      <c r="Z329" s="284"/>
      <c r="AA329" s="284"/>
      <c r="AB329" s="284"/>
      <c r="AC329" s="284"/>
      <c r="AD329" s="284"/>
      <c r="AE329" s="284"/>
      <c r="AF329" s="284"/>
      <c r="AG329" s="284"/>
    </row>
  </sheetData>
  <mergeCells count="44">
    <mergeCell ref="C301:C302"/>
    <mergeCell ref="D301:D302"/>
    <mergeCell ref="E301:E302"/>
    <mergeCell ref="F301:AD301"/>
    <mergeCell ref="C235:C236"/>
    <mergeCell ref="D235:D236"/>
    <mergeCell ref="E235:E236"/>
    <mergeCell ref="F235:AD235"/>
    <mergeCell ref="C268:C269"/>
    <mergeCell ref="D268:D269"/>
    <mergeCell ref="E268:E269"/>
    <mergeCell ref="F268:AD268"/>
    <mergeCell ref="C169:C170"/>
    <mergeCell ref="D169:D170"/>
    <mergeCell ref="E169:E170"/>
    <mergeCell ref="F169:AD169"/>
    <mergeCell ref="C202:C203"/>
    <mergeCell ref="D202:D203"/>
    <mergeCell ref="E202:E203"/>
    <mergeCell ref="F202:AD202"/>
    <mergeCell ref="C103:C104"/>
    <mergeCell ref="D103:D104"/>
    <mergeCell ref="E103:E104"/>
    <mergeCell ref="F103:AD103"/>
    <mergeCell ref="C136:C137"/>
    <mergeCell ref="D136:D137"/>
    <mergeCell ref="E136:E137"/>
    <mergeCell ref="F136:AD136"/>
    <mergeCell ref="C37:C38"/>
    <mergeCell ref="D37:D38"/>
    <mergeCell ref="E37:E38"/>
    <mergeCell ref="F37:AD37"/>
    <mergeCell ref="C70:C71"/>
    <mergeCell ref="D70:D71"/>
    <mergeCell ref="E70:E71"/>
    <mergeCell ref="F70:AD70"/>
    <mergeCell ref="A2:T2"/>
    <mergeCell ref="A3:T3"/>
    <mergeCell ref="A4:T4"/>
    <mergeCell ref="B6:B7"/>
    <mergeCell ref="C6:C7"/>
    <mergeCell ref="D6:D7"/>
    <mergeCell ref="E6:E7"/>
    <mergeCell ref="F6:AD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O292"/>
  <sheetViews>
    <sheetView showGridLines="0" zoomScale="50" zoomScaleNormal="50" workbookViewId="0">
      <selection activeCell="B41" sqref="B41:B52"/>
    </sheetView>
  </sheetViews>
  <sheetFormatPr defaultColWidth="9.36328125" defaultRowHeight="14" x14ac:dyDescent="0.3"/>
  <cols>
    <col min="1" max="1" width="9.36328125" style="289"/>
    <col min="2" max="2" width="7.453125" style="289" bestFit="1" customWidth="1"/>
    <col min="3" max="3" width="32" style="289" bestFit="1" customWidth="1"/>
    <col min="4" max="4" width="8.6328125" style="289" customWidth="1"/>
    <col min="5" max="5" width="22.1796875" style="289" customWidth="1"/>
    <col min="6" max="6" width="13.6328125" style="289" bestFit="1" customWidth="1"/>
    <col min="7" max="8" width="19.36328125" style="289" customWidth="1"/>
    <col min="9" max="9" width="21.54296875" style="289" customWidth="1"/>
    <col min="10" max="10" width="13.54296875" style="289" customWidth="1"/>
    <col min="11" max="11" width="18.36328125" style="289" customWidth="1"/>
    <col min="12" max="12" width="20" style="289" customWidth="1"/>
    <col min="13" max="13" width="18.453125" style="289" customWidth="1"/>
    <col min="14" max="14" width="17.6328125" style="289" customWidth="1"/>
    <col min="15" max="15" width="17.36328125" style="289" customWidth="1"/>
    <col min="16" max="16384" width="9.36328125" style="289"/>
  </cols>
  <sheetData>
    <row r="2" spans="2:15" x14ac:dyDescent="0.3">
      <c r="B2" s="1249" t="str">
        <f>Index!B2</f>
        <v xml:space="preserve">      Maharashtra State Power Generation Company Ltd.</v>
      </c>
      <c r="C2" s="1249"/>
      <c r="D2" s="1249"/>
      <c r="E2" s="1249"/>
      <c r="F2" s="1249"/>
      <c r="G2" s="1249"/>
      <c r="H2" s="1249"/>
      <c r="I2" s="1249"/>
      <c r="J2" s="1249"/>
      <c r="K2" s="1249"/>
      <c r="L2" s="1249"/>
      <c r="M2" s="1249"/>
      <c r="N2" s="1249"/>
      <c r="O2" s="1249"/>
    </row>
    <row r="3" spans="2:15" x14ac:dyDescent="0.3">
      <c r="B3" s="1249" t="str">
        <f>Index!B3</f>
        <v>MYT Petition Formats for Bhira</v>
      </c>
      <c r="C3" s="1249"/>
      <c r="D3" s="1249"/>
      <c r="E3" s="1249"/>
      <c r="F3" s="1249"/>
      <c r="G3" s="1249"/>
      <c r="H3" s="1249"/>
      <c r="I3" s="1249"/>
      <c r="J3" s="1249"/>
      <c r="K3" s="1249"/>
      <c r="L3" s="1249"/>
      <c r="M3" s="1249"/>
      <c r="N3" s="1249"/>
      <c r="O3" s="1249"/>
    </row>
    <row r="4" spans="2:15" x14ac:dyDescent="0.3">
      <c r="B4" s="1444" t="s">
        <v>758</v>
      </c>
      <c r="C4" s="1444"/>
      <c r="D4" s="1444"/>
      <c r="E4" s="1444"/>
      <c r="F4" s="1444"/>
      <c r="G4" s="1444"/>
      <c r="H4" s="1444"/>
      <c r="I4" s="1444"/>
      <c r="J4" s="1444"/>
      <c r="K4" s="1444"/>
      <c r="L4" s="1444"/>
      <c r="M4" s="1444"/>
      <c r="N4" s="1444"/>
      <c r="O4" s="1444"/>
    </row>
    <row r="5" spans="2:15" x14ac:dyDescent="0.3">
      <c r="B5" s="13"/>
      <c r="C5" s="13"/>
      <c r="D5" s="13"/>
      <c r="E5" s="13"/>
      <c r="F5" s="13"/>
      <c r="G5" s="13"/>
      <c r="H5" s="13"/>
      <c r="I5" s="13"/>
      <c r="J5" s="13"/>
      <c r="K5" s="13"/>
      <c r="L5" s="13"/>
    </row>
    <row r="6" spans="2:15" x14ac:dyDescent="0.3">
      <c r="B6" s="1560" t="s">
        <v>759</v>
      </c>
      <c r="C6" s="1560"/>
      <c r="D6" s="582"/>
      <c r="E6" s="13"/>
      <c r="F6" s="13"/>
      <c r="G6" s="13"/>
      <c r="H6" s="13"/>
      <c r="I6" s="13"/>
      <c r="J6" s="13"/>
      <c r="K6" s="13"/>
      <c r="L6" s="13"/>
    </row>
    <row r="8" spans="2:15" ht="79.25" customHeight="1" x14ac:dyDescent="0.3">
      <c r="B8" s="1252" t="s">
        <v>343</v>
      </c>
      <c r="C8" s="1252" t="s">
        <v>571</v>
      </c>
      <c r="D8" s="1252" t="s">
        <v>582</v>
      </c>
      <c r="E8" s="579" t="s">
        <v>655</v>
      </c>
      <c r="F8" s="1257" t="s">
        <v>572</v>
      </c>
      <c r="G8" s="1257"/>
      <c r="H8" s="1257"/>
      <c r="I8" s="1257"/>
      <c r="J8" s="1257"/>
      <c r="K8" s="1257" t="s">
        <v>576</v>
      </c>
      <c r="L8" s="1257"/>
      <c r="M8" s="1257"/>
      <c r="N8" s="1257" t="s">
        <v>580</v>
      </c>
      <c r="O8" s="1257" t="s">
        <v>581</v>
      </c>
    </row>
    <row r="9" spans="2:15" ht="42.75" customHeight="1" x14ac:dyDescent="0.3">
      <c r="B9" s="1336"/>
      <c r="C9" s="1336"/>
      <c r="D9" s="1336"/>
      <c r="E9" s="580" t="s">
        <v>657</v>
      </c>
      <c r="F9" s="578" t="s">
        <v>578</v>
      </c>
      <c r="G9" s="578" t="s">
        <v>573</v>
      </c>
      <c r="H9" s="578" t="s">
        <v>659</v>
      </c>
      <c r="I9" s="580" t="s">
        <v>574</v>
      </c>
      <c r="J9" s="580" t="s">
        <v>575</v>
      </c>
      <c r="K9" s="580" t="s">
        <v>577</v>
      </c>
      <c r="L9" s="580" t="s">
        <v>579</v>
      </c>
      <c r="M9" s="580" t="s">
        <v>658</v>
      </c>
      <c r="N9" s="1257"/>
      <c r="O9" s="1257"/>
    </row>
    <row r="10" spans="2:15" x14ac:dyDescent="0.3">
      <c r="B10" s="1554">
        <f>B9+1</f>
        <v>1</v>
      </c>
      <c r="C10" s="1557"/>
      <c r="D10" s="128" t="s">
        <v>279</v>
      </c>
      <c r="E10" s="1545" t="s">
        <v>840</v>
      </c>
      <c r="F10" s="1546"/>
      <c r="G10" s="1546"/>
      <c r="H10" s="1546"/>
      <c r="I10" s="1546"/>
      <c r="J10" s="1546"/>
      <c r="K10" s="1546"/>
      <c r="L10" s="1546"/>
      <c r="M10" s="1546"/>
      <c r="N10" s="1546"/>
      <c r="O10" s="1547"/>
    </row>
    <row r="11" spans="2:15" x14ac:dyDescent="0.3">
      <c r="B11" s="1555"/>
      <c r="C11" s="1558"/>
      <c r="D11" s="128" t="s">
        <v>280</v>
      </c>
      <c r="E11" s="1548"/>
      <c r="F11" s="1549"/>
      <c r="G11" s="1549"/>
      <c r="H11" s="1549"/>
      <c r="I11" s="1549"/>
      <c r="J11" s="1549"/>
      <c r="K11" s="1549"/>
      <c r="L11" s="1549"/>
      <c r="M11" s="1549"/>
      <c r="N11" s="1549"/>
      <c r="O11" s="1550"/>
    </row>
    <row r="12" spans="2:15" x14ac:dyDescent="0.3">
      <c r="B12" s="1555"/>
      <c r="C12" s="1558"/>
      <c r="D12" s="128" t="s">
        <v>281</v>
      </c>
      <c r="E12" s="1548"/>
      <c r="F12" s="1549"/>
      <c r="G12" s="1549"/>
      <c r="H12" s="1549"/>
      <c r="I12" s="1549"/>
      <c r="J12" s="1549"/>
      <c r="K12" s="1549"/>
      <c r="L12" s="1549"/>
      <c r="M12" s="1549"/>
      <c r="N12" s="1549"/>
      <c r="O12" s="1550"/>
    </row>
    <row r="13" spans="2:15" x14ac:dyDescent="0.3">
      <c r="B13" s="1555"/>
      <c r="C13" s="1558"/>
      <c r="D13" s="128" t="s">
        <v>583</v>
      </c>
      <c r="E13" s="1548"/>
      <c r="F13" s="1549"/>
      <c r="G13" s="1549"/>
      <c r="H13" s="1549"/>
      <c r="I13" s="1549"/>
      <c r="J13" s="1549"/>
      <c r="K13" s="1549"/>
      <c r="L13" s="1549"/>
      <c r="M13" s="1549"/>
      <c r="N13" s="1549"/>
      <c r="O13" s="1550"/>
    </row>
    <row r="14" spans="2:15" x14ac:dyDescent="0.3">
      <c r="B14" s="1555"/>
      <c r="C14" s="1558"/>
      <c r="D14" s="128" t="s">
        <v>283</v>
      </c>
      <c r="E14" s="1548"/>
      <c r="F14" s="1549"/>
      <c r="G14" s="1549"/>
      <c r="H14" s="1549"/>
      <c r="I14" s="1549"/>
      <c r="J14" s="1549"/>
      <c r="K14" s="1549"/>
      <c r="L14" s="1549"/>
      <c r="M14" s="1549"/>
      <c r="N14" s="1549"/>
      <c r="O14" s="1550"/>
    </row>
    <row r="15" spans="2:15" x14ac:dyDescent="0.3">
      <c r="B15" s="1555"/>
      <c r="C15" s="1558"/>
      <c r="D15" s="128" t="s">
        <v>284</v>
      </c>
      <c r="E15" s="1548"/>
      <c r="F15" s="1549"/>
      <c r="G15" s="1549"/>
      <c r="H15" s="1549"/>
      <c r="I15" s="1549"/>
      <c r="J15" s="1549"/>
      <c r="K15" s="1549"/>
      <c r="L15" s="1549"/>
      <c r="M15" s="1549"/>
      <c r="N15" s="1549"/>
      <c r="O15" s="1550"/>
    </row>
    <row r="16" spans="2:15" x14ac:dyDescent="0.3">
      <c r="B16" s="1555"/>
      <c r="C16" s="1558"/>
      <c r="D16" s="128" t="s">
        <v>285</v>
      </c>
      <c r="E16" s="1548"/>
      <c r="F16" s="1549"/>
      <c r="G16" s="1549"/>
      <c r="H16" s="1549"/>
      <c r="I16" s="1549"/>
      <c r="J16" s="1549"/>
      <c r="K16" s="1549"/>
      <c r="L16" s="1549"/>
      <c r="M16" s="1549"/>
      <c r="N16" s="1549"/>
      <c r="O16" s="1550"/>
    </row>
    <row r="17" spans="2:15" x14ac:dyDescent="0.3">
      <c r="B17" s="1555"/>
      <c r="C17" s="1558"/>
      <c r="D17" s="128" t="s">
        <v>584</v>
      </c>
      <c r="E17" s="1548"/>
      <c r="F17" s="1549"/>
      <c r="G17" s="1549"/>
      <c r="H17" s="1549"/>
      <c r="I17" s="1549"/>
      <c r="J17" s="1549"/>
      <c r="K17" s="1549"/>
      <c r="L17" s="1549"/>
      <c r="M17" s="1549"/>
      <c r="N17" s="1549"/>
      <c r="O17" s="1550"/>
    </row>
    <row r="18" spans="2:15" x14ac:dyDescent="0.3">
      <c r="B18" s="1555"/>
      <c r="C18" s="1558"/>
      <c r="D18" s="128" t="s">
        <v>287</v>
      </c>
      <c r="E18" s="1548"/>
      <c r="F18" s="1549"/>
      <c r="G18" s="1549"/>
      <c r="H18" s="1549"/>
      <c r="I18" s="1549"/>
      <c r="J18" s="1549"/>
      <c r="K18" s="1549"/>
      <c r="L18" s="1549"/>
      <c r="M18" s="1549"/>
      <c r="N18" s="1549"/>
      <c r="O18" s="1550"/>
    </row>
    <row r="19" spans="2:15" x14ac:dyDescent="0.3">
      <c r="B19" s="1555"/>
      <c r="C19" s="1558"/>
      <c r="D19" s="128" t="s">
        <v>288</v>
      </c>
      <c r="E19" s="1548"/>
      <c r="F19" s="1549"/>
      <c r="G19" s="1549"/>
      <c r="H19" s="1549"/>
      <c r="I19" s="1549"/>
      <c r="J19" s="1549"/>
      <c r="K19" s="1549"/>
      <c r="L19" s="1549"/>
      <c r="M19" s="1549"/>
      <c r="N19" s="1549"/>
      <c r="O19" s="1550"/>
    </row>
    <row r="20" spans="2:15" x14ac:dyDescent="0.3">
      <c r="B20" s="1555"/>
      <c r="C20" s="1558"/>
      <c r="D20" s="128" t="s">
        <v>289</v>
      </c>
      <c r="E20" s="1548"/>
      <c r="F20" s="1549"/>
      <c r="G20" s="1549"/>
      <c r="H20" s="1549"/>
      <c r="I20" s="1549"/>
      <c r="J20" s="1549"/>
      <c r="K20" s="1549"/>
      <c r="L20" s="1549"/>
      <c r="M20" s="1549"/>
      <c r="N20" s="1549"/>
      <c r="O20" s="1550"/>
    </row>
    <row r="21" spans="2:15" x14ac:dyDescent="0.3">
      <c r="B21" s="1556"/>
      <c r="C21" s="1559"/>
      <c r="D21" s="128" t="s">
        <v>290</v>
      </c>
      <c r="E21" s="1548"/>
      <c r="F21" s="1549"/>
      <c r="G21" s="1549"/>
      <c r="H21" s="1549"/>
      <c r="I21" s="1549"/>
      <c r="J21" s="1549"/>
      <c r="K21" s="1549"/>
      <c r="L21" s="1549"/>
      <c r="M21" s="1549"/>
      <c r="N21" s="1549"/>
      <c r="O21" s="1550"/>
    </row>
    <row r="22" spans="2:15" x14ac:dyDescent="0.3">
      <c r="B22" s="1554">
        <f>B10+1</f>
        <v>2</v>
      </c>
      <c r="C22" s="1557"/>
      <c r="D22" s="128" t="s">
        <v>279</v>
      </c>
      <c r="E22" s="1548"/>
      <c r="F22" s="1549"/>
      <c r="G22" s="1549"/>
      <c r="H22" s="1549"/>
      <c r="I22" s="1549"/>
      <c r="J22" s="1549"/>
      <c r="K22" s="1549"/>
      <c r="L22" s="1549"/>
      <c r="M22" s="1549"/>
      <c r="N22" s="1549"/>
      <c r="O22" s="1550"/>
    </row>
    <row r="23" spans="2:15" x14ac:dyDescent="0.3">
      <c r="B23" s="1555"/>
      <c r="C23" s="1558"/>
      <c r="D23" s="128" t="s">
        <v>280</v>
      </c>
      <c r="E23" s="1548"/>
      <c r="F23" s="1549"/>
      <c r="G23" s="1549"/>
      <c r="H23" s="1549"/>
      <c r="I23" s="1549"/>
      <c r="J23" s="1549"/>
      <c r="K23" s="1549"/>
      <c r="L23" s="1549"/>
      <c r="M23" s="1549"/>
      <c r="N23" s="1549"/>
      <c r="O23" s="1550"/>
    </row>
    <row r="24" spans="2:15" x14ac:dyDescent="0.3">
      <c r="B24" s="1555"/>
      <c r="C24" s="1558"/>
      <c r="D24" s="128" t="s">
        <v>281</v>
      </c>
      <c r="E24" s="1548"/>
      <c r="F24" s="1549"/>
      <c r="G24" s="1549"/>
      <c r="H24" s="1549"/>
      <c r="I24" s="1549"/>
      <c r="J24" s="1549"/>
      <c r="K24" s="1549"/>
      <c r="L24" s="1549"/>
      <c r="M24" s="1549"/>
      <c r="N24" s="1549"/>
      <c r="O24" s="1550"/>
    </row>
    <row r="25" spans="2:15" x14ac:dyDescent="0.3">
      <c r="B25" s="1555"/>
      <c r="C25" s="1558"/>
      <c r="D25" s="128" t="s">
        <v>583</v>
      </c>
      <c r="E25" s="1548"/>
      <c r="F25" s="1549"/>
      <c r="G25" s="1549"/>
      <c r="H25" s="1549"/>
      <c r="I25" s="1549"/>
      <c r="J25" s="1549"/>
      <c r="K25" s="1549"/>
      <c r="L25" s="1549"/>
      <c r="M25" s="1549"/>
      <c r="N25" s="1549"/>
      <c r="O25" s="1550"/>
    </row>
    <row r="26" spans="2:15" x14ac:dyDescent="0.3">
      <c r="B26" s="1555"/>
      <c r="C26" s="1558"/>
      <c r="D26" s="128" t="s">
        <v>283</v>
      </c>
      <c r="E26" s="1548"/>
      <c r="F26" s="1549"/>
      <c r="G26" s="1549"/>
      <c r="H26" s="1549"/>
      <c r="I26" s="1549"/>
      <c r="J26" s="1549"/>
      <c r="K26" s="1549"/>
      <c r="L26" s="1549"/>
      <c r="M26" s="1549"/>
      <c r="N26" s="1549"/>
      <c r="O26" s="1550"/>
    </row>
    <row r="27" spans="2:15" x14ac:dyDescent="0.3">
      <c r="B27" s="1555"/>
      <c r="C27" s="1558"/>
      <c r="D27" s="128" t="s">
        <v>284</v>
      </c>
      <c r="E27" s="1548"/>
      <c r="F27" s="1549"/>
      <c r="G27" s="1549"/>
      <c r="H27" s="1549"/>
      <c r="I27" s="1549"/>
      <c r="J27" s="1549"/>
      <c r="K27" s="1549"/>
      <c r="L27" s="1549"/>
      <c r="M27" s="1549"/>
      <c r="N27" s="1549"/>
      <c r="O27" s="1550"/>
    </row>
    <row r="28" spans="2:15" x14ac:dyDescent="0.3">
      <c r="B28" s="1555"/>
      <c r="C28" s="1558"/>
      <c r="D28" s="128" t="s">
        <v>285</v>
      </c>
      <c r="E28" s="1548"/>
      <c r="F28" s="1549"/>
      <c r="G28" s="1549"/>
      <c r="H28" s="1549"/>
      <c r="I28" s="1549"/>
      <c r="J28" s="1549"/>
      <c r="K28" s="1549"/>
      <c r="L28" s="1549"/>
      <c r="M28" s="1549"/>
      <c r="N28" s="1549"/>
      <c r="O28" s="1550"/>
    </row>
    <row r="29" spans="2:15" x14ac:dyDescent="0.3">
      <c r="B29" s="1555"/>
      <c r="C29" s="1558"/>
      <c r="D29" s="128" t="s">
        <v>584</v>
      </c>
      <c r="E29" s="1548"/>
      <c r="F29" s="1549"/>
      <c r="G29" s="1549"/>
      <c r="H29" s="1549"/>
      <c r="I29" s="1549"/>
      <c r="J29" s="1549"/>
      <c r="K29" s="1549"/>
      <c r="L29" s="1549"/>
      <c r="M29" s="1549"/>
      <c r="N29" s="1549"/>
      <c r="O29" s="1550"/>
    </row>
    <row r="30" spans="2:15" x14ac:dyDescent="0.3">
      <c r="B30" s="1555"/>
      <c r="C30" s="1558"/>
      <c r="D30" s="128" t="s">
        <v>287</v>
      </c>
      <c r="E30" s="1548"/>
      <c r="F30" s="1549"/>
      <c r="G30" s="1549"/>
      <c r="H30" s="1549"/>
      <c r="I30" s="1549"/>
      <c r="J30" s="1549"/>
      <c r="K30" s="1549"/>
      <c r="L30" s="1549"/>
      <c r="M30" s="1549"/>
      <c r="N30" s="1549"/>
      <c r="O30" s="1550"/>
    </row>
    <row r="31" spans="2:15" x14ac:dyDescent="0.3">
      <c r="B31" s="1555"/>
      <c r="C31" s="1558"/>
      <c r="D31" s="128" t="s">
        <v>288</v>
      </c>
      <c r="E31" s="1548"/>
      <c r="F31" s="1549"/>
      <c r="G31" s="1549"/>
      <c r="H31" s="1549"/>
      <c r="I31" s="1549"/>
      <c r="J31" s="1549"/>
      <c r="K31" s="1549"/>
      <c r="L31" s="1549"/>
      <c r="M31" s="1549"/>
      <c r="N31" s="1549"/>
      <c r="O31" s="1550"/>
    </row>
    <row r="32" spans="2:15" x14ac:dyDescent="0.3">
      <c r="B32" s="1555"/>
      <c r="C32" s="1558"/>
      <c r="D32" s="128" t="s">
        <v>289</v>
      </c>
      <c r="E32" s="1548"/>
      <c r="F32" s="1549"/>
      <c r="G32" s="1549"/>
      <c r="H32" s="1549"/>
      <c r="I32" s="1549"/>
      <c r="J32" s="1549"/>
      <c r="K32" s="1549"/>
      <c r="L32" s="1549"/>
      <c r="M32" s="1549"/>
      <c r="N32" s="1549"/>
      <c r="O32" s="1550"/>
    </row>
    <row r="33" spans="2:15" x14ac:dyDescent="0.3">
      <c r="B33" s="1556"/>
      <c r="C33" s="1559"/>
      <c r="D33" s="128" t="s">
        <v>290</v>
      </c>
      <c r="E33" s="1548"/>
      <c r="F33" s="1549"/>
      <c r="G33" s="1549"/>
      <c r="H33" s="1549"/>
      <c r="I33" s="1549"/>
      <c r="J33" s="1549"/>
      <c r="K33" s="1549"/>
      <c r="L33" s="1549"/>
      <c r="M33" s="1549"/>
      <c r="N33" s="1549"/>
      <c r="O33" s="1550"/>
    </row>
    <row r="34" spans="2:15" x14ac:dyDescent="0.3">
      <c r="B34" s="101">
        <v>3</v>
      </c>
      <c r="C34" s="127"/>
      <c r="D34" s="127"/>
      <c r="E34" s="1548"/>
      <c r="F34" s="1549"/>
      <c r="G34" s="1549"/>
      <c r="H34" s="1549"/>
      <c r="I34" s="1549"/>
      <c r="J34" s="1549"/>
      <c r="K34" s="1549"/>
      <c r="L34" s="1549"/>
      <c r="M34" s="1549"/>
      <c r="N34" s="1549"/>
      <c r="O34" s="1550"/>
    </row>
    <row r="35" spans="2:15" x14ac:dyDescent="0.3">
      <c r="B35" s="101" t="s">
        <v>489</v>
      </c>
      <c r="C35" s="129"/>
      <c r="D35" s="129"/>
      <c r="E35" s="1551"/>
      <c r="F35" s="1552"/>
      <c r="G35" s="1552"/>
      <c r="H35" s="1552"/>
      <c r="I35" s="1552"/>
      <c r="J35" s="1552"/>
      <c r="K35" s="1552"/>
      <c r="L35" s="1552"/>
      <c r="M35" s="1552"/>
      <c r="N35" s="1552"/>
      <c r="O35" s="1553"/>
    </row>
    <row r="37" spans="2:15" x14ac:dyDescent="0.3">
      <c r="B37" s="1560" t="s">
        <v>760</v>
      </c>
      <c r="C37" s="1560"/>
      <c r="D37" s="582"/>
      <c r="E37" s="13"/>
      <c r="F37" s="13"/>
      <c r="G37" s="13"/>
      <c r="H37" s="13"/>
      <c r="I37" s="13"/>
      <c r="J37" s="13"/>
      <c r="K37" s="13"/>
      <c r="L37" s="13"/>
    </row>
    <row r="39" spans="2:15" ht="79.25" customHeight="1" x14ac:dyDescent="0.3">
      <c r="B39" s="1252" t="s">
        <v>343</v>
      </c>
      <c r="C39" s="1252" t="s">
        <v>571</v>
      </c>
      <c r="D39" s="1252" t="s">
        <v>582</v>
      </c>
      <c r="E39" s="579" t="s">
        <v>655</v>
      </c>
      <c r="F39" s="1257" t="s">
        <v>572</v>
      </c>
      <c r="G39" s="1257"/>
      <c r="H39" s="1257"/>
      <c r="I39" s="1257"/>
      <c r="J39" s="1257"/>
      <c r="K39" s="1257" t="s">
        <v>576</v>
      </c>
      <c r="L39" s="1257"/>
      <c r="M39" s="1257"/>
      <c r="N39" s="1257" t="s">
        <v>772</v>
      </c>
      <c r="O39" s="1257" t="s">
        <v>581</v>
      </c>
    </row>
    <row r="40" spans="2:15" ht="42.75" customHeight="1" x14ac:dyDescent="0.3">
      <c r="B40" s="1336"/>
      <c r="C40" s="1336"/>
      <c r="D40" s="1336"/>
      <c r="E40" s="580" t="s">
        <v>657</v>
      </c>
      <c r="F40" s="578" t="s">
        <v>578</v>
      </c>
      <c r="G40" s="578" t="s">
        <v>573</v>
      </c>
      <c r="H40" s="578" t="s">
        <v>659</v>
      </c>
      <c r="I40" s="580" t="s">
        <v>697</v>
      </c>
      <c r="J40" s="580" t="s">
        <v>770</v>
      </c>
      <c r="K40" s="580" t="s">
        <v>577</v>
      </c>
      <c r="L40" s="580" t="s">
        <v>771</v>
      </c>
      <c r="M40" s="580" t="s">
        <v>658</v>
      </c>
      <c r="N40" s="1257"/>
      <c r="O40" s="1257"/>
    </row>
    <row r="41" spans="2:15" x14ac:dyDescent="0.3">
      <c r="B41" s="1554">
        <f>B40+1</f>
        <v>1</v>
      </c>
      <c r="C41" s="1557"/>
      <c r="D41" s="128" t="s">
        <v>279</v>
      </c>
      <c r="E41" s="1545" t="s">
        <v>840</v>
      </c>
      <c r="F41" s="1546"/>
      <c r="G41" s="1546"/>
      <c r="H41" s="1546"/>
      <c r="I41" s="1546"/>
      <c r="J41" s="1546"/>
      <c r="K41" s="1546"/>
      <c r="L41" s="1546"/>
      <c r="M41" s="1546"/>
      <c r="N41" s="1546"/>
      <c r="O41" s="1547"/>
    </row>
    <row r="42" spans="2:15" x14ac:dyDescent="0.3">
      <c r="B42" s="1555"/>
      <c r="C42" s="1558"/>
      <c r="D42" s="128" t="s">
        <v>280</v>
      </c>
      <c r="E42" s="1548"/>
      <c r="F42" s="1549"/>
      <c r="G42" s="1549"/>
      <c r="H42" s="1549"/>
      <c r="I42" s="1549"/>
      <c r="J42" s="1549"/>
      <c r="K42" s="1549"/>
      <c r="L42" s="1549"/>
      <c r="M42" s="1549"/>
      <c r="N42" s="1549"/>
      <c r="O42" s="1550"/>
    </row>
    <row r="43" spans="2:15" x14ac:dyDescent="0.3">
      <c r="B43" s="1555"/>
      <c r="C43" s="1558"/>
      <c r="D43" s="128" t="s">
        <v>281</v>
      </c>
      <c r="E43" s="1548"/>
      <c r="F43" s="1549"/>
      <c r="G43" s="1549"/>
      <c r="H43" s="1549"/>
      <c r="I43" s="1549"/>
      <c r="J43" s="1549"/>
      <c r="K43" s="1549"/>
      <c r="L43" s="1549"/>
      <c r="M43" s="1549"/>
      <c r="N43" s="1549"/>
      <c r="O43" s="1550"/>
    </row>
    <row r="44" spans="2:15" x14ac:dyDescent="0.3">
      <c r="B44" s="1555"/>
      <c r="C44" s="1558"/>
      <c r="D44" s="128" t="s">
        <v>583</v>
      </c>
      <c r="E44" s="1548"/>
      <c r="F44" s="1549"/>
      <c r="G44" s="1549"/>
      <c r="H44" s="1549"/>
      <c r="I44" s="1549"/>
      <c r="J44" s="1549"/>
      <c r="K44" s="1549"/>
      <c r="L44" s="1549"/>
      <c r="M44" s="1549"/>
      <c r="N44" s="1549"/>
      <c r="O44" s="1550"/>
    </row>
    <row r="45" spans="2:15" x14ac:dyDescent="0.3">
      <c r="B45" s="1555"/>
      <c r="C45" s="1558"/>
      <c r="D45" s="128" t="s">
        <v>283</v>
      </c>
      <c r="E45" s="1548"/>
      <c r="F45" s="1549"/>
      <c r="G45" s="1549"/>
      <c r="H45" s="1549"/>
      <c r="I45" s="1549"/>
      <c r="J45" s="1549"/>
      <c r="K45" s="1549"/>
      <c r="L45" s="1549"/>
      <c r="M45" s="1549"/>
      <c r="N45" s="1549"/>
      <c r="O45" s="1550"/>
    </row>
    <row r="46" spans="2:15" x14ac:dyDescent="0.3">
      <c r="B46" s="1555"/>
      <c r="C46" s="1558"/>
      <c r="D46" s="128" t="s">
        <v>284</v>
      </c>
      <c r="E46" s="1548"/>
      <c r="F46" s="1549"/>
      <c r="G46" s="1549"/>
      <c r="H46" s="1549"/>
      <c r="I46" s="1549"/>
      <c r="J46" s="1549"/>
      <c r="K46" s="1549"/>
      <c r="L46" s="1549"/>
      <c r="M46" s="1549"/>
      <c r="N46" s="1549"/>
      <c r="O46" s="1550"/>
    </row>
    <row r="47" spans="2:15" x14ac:dyDescent="0.3">
      <c r="B47" s="1555"/>
      <c r="C47" s="1558"/>
      <c r="D47" s="128" t="s">
        <v>285</v>
      </c>
      <c r="E47" s="1548"/>
      <c r="F47" s="1549"/>
      <c r="G47" s="1549"/>
      <c r="H47" s="1549"/>
      <c r="I47" s="1549"/>
      <c r="J47" s="1549"/>
      <c r="K47" s="1549"/>
      <c r="L47" s="1549"/>
      <c r="M47" s="1549"/>
      <c r="N47" s="1549"/>
      <c r="O47" s="1550"/>
    </row>
    <row r="48" spans="2:15" x14ac:dyDescent="0.3">
      <c r="B48" s="1555"/>
      <c r="C48" s="1558"/>
      <c r="D48" s="128" t="s">
        <v>584</v>
      </c>
      <c r="E48" s="1548"/>
      <c r="F48" s="1549"/>
      <c r="G48" s="1549"/>
      <c r="H48" s="1549"/>
      <c r="I48" s="1549"/>
      <c r="J48" s="1549"/>
      <c r="K48" s="1549"/>
      <c r="L48" s="1549"/>
      <c r="M48" s="1549"/>
      <c r="N48" s="1549"/>
      <c r="O48" s="1550"/>
    </row>
    <row r="49" spans="2:15" x14ac:dyDescent="0.3">
      <c r="B49" s="1555"/>
      <c r="C49" s="1558"/>
      <c r="D49" s="128" t="s">
        <v>287</v>
      </c>
      <c r="E49" s="1548"/>
      <c r="F49" s="1549"/>
      <c r="G49" s="1549"/>
      <c r="H49" s="1549"/>
      <c r="I49" s="1549"/>
      <c r="J49" s="1549"/>
      <c r="K49" s="1549"/>
      <c r="L49" s="1549"/>
      <c r="M49" s="1549"/>
      <c r="N49" s="1549"/>
      <c r="O49" s="1550"/>
    </row>
    <row r="50" spans="2:15" x14ac:dyDescent="0.3">
      <c r="B50" s="1555"/>
      <c r="C50" s="1558"/>
      <c r="D50" s="128" t="s">
        <v>288</v>
      </c>
      <c r="E50" s="1548"/>
      <c r="F50" s="1549"/>
      <c r="G50" s="1549"/>
      <c r="H50" s="1549"/>
      <c r="I50" s="1549"/>
      <c r="J50" s="1549"/>
      <c r="K50" s="1549"/>
      <c r="L50" s="1549"/>
      <c r="M50" s="1549"/>
      <c r="N50" s="1549"/>
      <c r="O50" s="1550"/>
    </row>
    <row r="51" spans="2:15" x14ac:dyDescent="0.3">
      <c r="B51" s="1555"/>
      <c r="C51" s="1558"/>
      <c r="D51" s="128" t="s">
        <v>289</v>
      </c>
      <c r="E51" s="1548"/>
      <c r="F51" s="1549"/>
      <c r="G51" s="1549"/>
      <c r="H51" s="1549"/>
      <c r="I51" s="1549"/>
      <c r="J51" s="1549"/>
      <c r="K51" s="1549"/>
      <c r="L51" s="1549"/>
      <c r="M51" s="1549"/>
      <c r="N51" s="1549"/>
      <c r="O51" s="1550"/>
    </row>
    <row r="52" spans="2:15" x14ac:dyDescent="0.3">
      <c r="B52" s="1556"/>
      <c r="C52" s="1559"/>
      <c r="D52" s="128" t="s">
        <v>290</v>
      </c>
      <c r="E52" s="1548"/>
      <c r="F52" s="1549"/>
      <c r="G52" s="1549"/>
      <c r="H52" s="1549"/>
      <c r="I52" s="1549"/>
      <c r="J52" s="1549"/>
      <c r="K52" s="1549"/>
      <c r="L52" s="1549"/>
      <c r="M52" s="1549"/>
      <c r="N52" s="1549"/>
      <c r="O52" s="1550"/>
    </row>
    <row r="53" spans="2:15" x14ac:dyDescent="0.3">
      <c r="B53" s="1554">
        <f>B41+1</f>
        <v>2</v>
      </c>
      <c r="C53" s="1557"/>
      <c r="D53" s="128" t="s">
        <v>279</v>
      </c>
      <c r="E53" s="1548"/>
      <c r="F53" s="1549"/>
      <c r="G53" s="1549"/>
      <c r="H53" s="1549"/>
      <c r="I53" s="1549"/>
      <c r="J53" s="1549"/>
      <c r="K53" s="1549"/>
      <c r="L53" s="1549"/>
      <c r="M53" s="1549"/>
      <c r="N53" s="1549"/>
      <c r="O53" s="1550"/>
    </row>
    <row r="54" spans="2:15" x14ac:dyDescent="0.3">
      <c r="B54" s="1555"/>
      <c r="C54" s="1558"/>
      <c r="D54" s="128" t="s">
        <v>280</v>
      </c>
      <c r="E54" s="1548"/>
      <c r="F54" s="1549"/>
      <c r="G54" s="1549"/>
      <c r="H54" s="1549"/>
      <c r="I54" s="1549"/>
      <c r="J54" s="1549"/>
      <c r="K54" s="1549"/>
      <c r="L54" s="1549"/>
      <c r="M54" s="1549"/>
      <c r="N54" s="1549"/>
      <c r="O54" s="1550"/>
    </row>
    <row r="55" spans="2:15" x14ac:dyDescent="0.3">
      <c r="B55" s="1555"/>
      <c r="C55" s="1558"/>
      <c r="D55" s="128" t="s">
        <v>281</v>
      </c>
      <c r="E55" s="1548"/>
      <c r="F55" s="1549"/>
      <c r="G55" s="1549"/>
      <c r="H55" s="1549"/>
      <c r="I55" s="1549"/>
      <c r="J55" s="1549"/>
      <c r="K55" s="1549"/>
      <c r="L55" s="1549"/>
      <c r="M55" s="1549"/>
      <c r="N55" s="1549"/>
      <c r="O55" s="1550"/>
    </row>
    <row r="56" spans="2:15" x14ac:dyDescent="0.3">
      <c r="B56" s="1555"/>
      <c r="C56" s="1558"/>
      <c r="D56" s="128" t="s">
        <v>583</v>
      </c>
      <c r="E56" s="1548"/>
      <c r="F56" s="1549"/>
      <c r="G56" s="1549"/>
      <c r="H56" s="1549"/>
      <c r="I56" s="1549"/>
      <c r="J56" s="1549"/>
      <c r="K56" s="1549"/>
      <c r="L56" s="1549"/>
      <c r="M56" s="1549"/>
      <c r="N56" s="1549"/>
      <c r="O56" s="1550"/>
    </row>
    <row r="57" spans="2:15" x14ac:dyDescent="0.3">
      <c r="B57" s="1555"/>
      <c r="C57" s="1558"/>
      <c r="D57" s="128" t="s">
        <v>283</v>
      </c>
      <c r="E57" s="1548"/>
      <c r="F57" s="1549"/>
      <c r="G57" s="1549"/>
      <c r="H57" s="1549"/>
      <c r="I57" s="1549"/>
      <c r="J57" s="1549"/>
      <c r="K57" s="1549"/>
      <c r="L57" s="1549"/>
      <c r="M57" s="1549"/>
      <c r="N57" s="1549"/>
      <c r="O57" s="1550"/>
    </row>
    <row r="58" spans="2:15" x14ac:dyDescent="0.3">
      <c r="B58" s="1555"/>
      <c r="C58" s="1558"/>
      <c r="D58" s="128" t="s">
        <v>284</v>
      </c>
      <c r="E58" s="1548"/>
      <c r="F58" s="1549"/>
      <c r="G58" s="1549"/>
      <c r="H58" s="1549"/>
      <c r="I58" s="1549"/>
      <c r="J58" s="1549"/>
      <c r="K58" s="1549"/>
      <c r="L58" s="1549"/>
      <c r="M58" s="1549"/>
      <c r="N58" s="1549"/>
      <c r="O58" s="1550"/>
    </row>
    <row r="59" spans="2:15" x14ac:dyDescent="0.3">
      <c r="B59" s="1555"/>
      <c r="C59" s="1558"/>
      <c r="D59" s="128" t="s">
        <v>285</v>
      </c>
      <c r="E59" s="1548"/>
      <c r="F59" s="1549"/>
      <c r="G59" s="1549"/>
      <c r="H59" s="1549"/>
      <c r="I59" s="1549"/>
      <c r="J59" s="1549"/>
      <c r="K59" s="1549"/>
      <c r="L59" s="1549"/>
      <c r="M59" s="1549"/>
      <c r="N59" s="1549"/>
      <c r="O59" s="1550"/>
    </row>
    <row r="60" spans="2:15" x14ac:dyDescent="0.3">
      <c r="B60" s="1555"/>
      <c r="C60" s="1558"/>
      <c r="D60" s="128" t="s">
        <v>584</v>
      </c>
      <c r="E60" s="1548"/>
      <c r="F60" s="1549"/>
      <c r="G60" s="1549"/>
      <c r="H60" s="1549"/>
      <c r="I60" s="1549"/>
      <c r="J60" s="1549"/>
      <c r="K60" s="1549"/>
      <c r="L60" s="1549"/>
      <c r="M60" s="1549"/>
      <c r="N60" s="1549"/>
      <c r="O60" s="1550"/>
    </row>
    <row r="61" spans="2:15" x14ac:dyDescent="0.3">
      <c r="B61" s="1555"/>
      <c r="C61" s="1558"/>
      <c r="D61" s="128" t="s">
        <v>287</v>
      </c>
      <c r="E61" s="1548"/>
      <c r="F61" s="1549"/>
      <c r="G61" s="1549"/>
      <c r="H61" s="1549"/>
      <c r="I61" s="1549"/>
      <c r="J61" s="1549"/>
      <c r="K61" s="1549"/>
      <c r="L61" s="1549"/>
      <c r="M61" s="1549"/>
      <c r="N61" s="1549"/>
      <c r="O61" s="1550"/>
    </row>
    <row r="62" spans="2:15" x14ac:dyDescent="0.3">
      <c r="B62" s="1555"/>
      <c r="C62" s="1558"/>
      <c r="D62" s="128" t="s">
        <v>288</v>
      </c>
      <c r="E62" s="1548"/>
      <c r="F62" s="1549"/>
      <c r="G62" s="1549"/>
      <c r="H62" s="1549"/>
      <c r="I62" s="1549"/>
      <c r="J62" s="1549"/>
      <c r="K62" s="1549"/>
      <c r="L62" s="1549"/>
      <c r="M62" s="1549"/>
      <c r="N62" s="1549"/>
      <c r="O62" s="1550"/>
    </row>
    <row r="63" spans="2:15" x14ac:dyDescent="0.3">
      <c r="B63" s="1555"/>
      <c r="C63" s="1558"/>
      <c r="D63" s="128" t="s">
        <v>289</v>
      </c>
      <c r="E63" s="1548"/>
      <c r="F63" s="1549"/>
      <c r="G63" s="1549"/>
      <c r="H63" s="1549"/>
      <c r="I63" s="1549"/>
      <c r="J63" s="1549"/>
      <c r="K63" s="1549"/>
      <c r="L63" s="1549"/>
      <c r="M63" s="1549"/>
      <c r="N63" s="1549"/>
      <c r="O63" s="1550"/>
    </row>
    <row r="64" spans="2:15" x14ac:dyDescent="0.3">
      <c r="B64" s="1556"/>
      <c r="C64" s="1559"/>
      <c r="D64" s="128" t="s">
        <v>290</v>
      </c>
      <c r="E64" s="1548"/>
      <c r="F64" s="1549"/>
      <c r="G64" s="1549"/>
      <c r="H64" s="1549"/>
      <c r="I64" s="1549"/>
      <c r="J64" s="1549"/>
      <c r="K64" s="1549"/>
      <c r="L64" s="1549"/>
      <c r="M64" s="1549"/>
      <c r="N64" s="1549"/>
      <c r="O64" s="1550"/>
    </row>
    <row r="65" spans="2:15" x14ac:dyDescent="0.3">
      <c r="B65" s="101">
        <v>3</v>
      </c>
      <c r="C65" s="127"/>
      <c r="D65" s="127"/>
      <c r="E65" s="1548"/>
      <c r="F65" s="1549"/>
      <c r="G65" s="1549"/>
      <c r="H65" s="1549"/>
      <c r="I65" s="1549"/>
      <c r="J65" s="1549"/>
      <c r="K65" s="1549"/>
      <c r="L65" s="1549"/>
      <c r="M65" s="1549"/>
      <c r="N65" s="1549"/>
      <c r="O65" s="1550"/>
    </row>
    <row r="66" spans="2:15" x14ac:dyDescent="0.3">
      <c r="B66" s="101" t="s">
        <v>489</v>
      </c>
      <c r="C66" s="129"/>
      <c r="D66" s="129"/>
      <c r="E66" s="1551"/>
      <c r="F66" s="1552"/>
      <c r="G66" s="1552"/>
      <c r="H66" s="1552"/>
      <c r="I66" s="1552"/>
      <c r="J66" s="1552"/>
      <c r="K66" s="1552"/>
      <c r="L66" s="1552"/>
      <c r="M66" s="1552"/>
      <c r="N66" s="1552"/>
      <c r="O66" s="1553"/>
    </row>
    <row r="68" spans="2:15" x14ac:dyDescent="0.3">
      <c r="B68" s="289" t="s">
        <v>761</v>
      </c>
    </row>
    <row r="70" spans="2:15" x14ac:dyDescent="0.3">
      <c r="B70" s="1560" t="s">
        <v>762</v>
      </c>
      <c r="C70" s="1560"/>
      <c r="D70" s="582"/>
      <c r="E70" s="13"/>
      <c r="F70" s="13"/>
      <c r="G70" s="13"/>
      <c r="H70" s="13"/>
      <c r="I70" s="13"/>
      <c r="J70" s="13"/>
      <c r="K70" s="13"/>
      <c r="L70" s="13"/>
    </row>
    <row r="72" spans="2:15" ht="42" x14ac:dyDescent="0.3">
      <c r="B72" s="1252" t="s">
        <v>343</v>
      </c>
      <c r="C72" s="1252" t="s">
        <v>571</v>
      </c>
      <c r="D72" s="1252" t="s">
        <v>582</v>
      </c>
      <c r="E72" s="579" t="s">
        <v>655</v>
      </c>
      <c r="F72" s="1257" t="s">
        <v>572</v>
      </c>
      <c r="G72" s="1257"/>
      <c r="H72" s="1257"/>
      <c r="I72" s="1257"/>
      <c r="J72" s="1257"/>
      <c r="K72" s="1257" t="s">
        <v>576</v>
      </c>
      <c r="L72" s="1257"/>
      <c r="M72" s="1257"/>
      <c r="N72" s="1257" t="s">
        <v>580</v>
      </c>
      <c r="O72" s="1257" t="s">
        <v>581</v>
      </c>
    </row>
    <row r="73" spans="2:15" ht="28" x14ac:dyDescent="0.3">
      <c r="B73" s="1336"/>
      <c r="C73" s="1336"/>
      <c r="D73" s="1336"/>
      <c r="E73" s="580" t="s">
        <v>657</v>
      </c>
      <c r="F73" s="578" t="s">
        <v>578</v>
      </c>
      <c r="G73" s="578" t="s">
        <v>573</v>
      </c>
      <c r="H73" s="578" t="s">
        <v>659</v>
      </c>
      <c r="I73" s="580" t="s">
        <v>574</v>
      </c>
      <c r="J73" s="580" t="s">
        <v>575</v>
      </c>
      <c r="K73" s="580" t="s">
        <v>577</v>
      </c>
      <c r="L73" s="580" t="s">
        <v>579</v>
      </c>
      <c r="M73" s="580" t="s">
        <v>658</v>
      </c>
      <c r="N73" s="1257"/>
      <c r="O73" s="1257"/>
    </row>
    <row r="74" spans="2:15" x14ac:dyDescent="0.3">
      <c r="B74" s="1554">
        <f>B73+1</f>
        <v>1</v>
      </c>
      <c r="C74" s="1557"/>
      <c r="D74" s="128" t="s">
        <v>279</v>
      </c>
      <c r="E74" s="1545" t="s">
        <v>840</v>
      </c>
      <c r="F74" s="1546"/>
      <c r="G74" s="1546"/>
      <c r="H74" s="1546"/>
      <c r="I74" s="1546"/>
      <c r="J74" s="1546"/>
      <c r="K74" s="1546"/>
      <c r="L74" s="1546"/>
      <c r="M74" s="1546"/>
      <c r="N74" s="1546"/>
      <c r="O74" s="1547"/>
    </row>
    <row r="75" spans="2:15" x14ac:dyDescent="0.3">
      <c r="B75" s="1555"/>
      <c r="C75" s="1558"/>
      <c r="D75" s="128" t="s">
        <v>280</v>
      </c>
      <c r="E75" s="1548"/>
      <c r="F75" s="1549"/>
      <c r="G75" s="1549"/>
      <c r="H75" s="1549"/>
      <c r="I75" s="1549"/>
      <c r="J75" s="1549"/>
      <c r="K75" s="1549"/>
      <c r="L75" s="1549"/>
      <c r="M75" s="1549"/>
      <c r="N75" s="1549"/>
      <c r="O75" s="1550"/>
    </row>
    <row r="76" spans="2:15" x14ac:dyDescent="0.3">
      <c r="B76" s="1555"/>
      <c r="C76" s="1558"/>
      <c r="D76" s="128" t="s">
        <v>281</v>
      </c>
      <c r="E76" s="1548"/>
      <c r="F76" s="1549"/>
      <c r="G76" s="1549"/>
      <c r="H76" s="1549"/>
      <c r="I76" s="1549"/>
      <c r="J76" s="1549"/>
      <c r="K76" s="1549"/>
      <c r="L76" s="1549"/>
      <c r="M76" s="1549"/>
      <c r="N76" s="1549"/>
      <c r="O76" s="1550"/>
    </row>
    <row r="77" spans="2:15" x14ac:dyDescent="0.3">
      <c r="B77" s="1555"/>
      <c r="C77" s="1558"/>
      <c r="D77" s="128" t="s">
        <v>583</v>
      </c>
      <c r="E77" s="1548"/>
      <c r="F77" s="1549"/>
      <c r="G77" s="1549"/>
      <c r="H77" s="1549"/>
      <c r="I77" s="1549"/>
      <c r="J77" s="1549"/>
      <c r="K77" s="1549"/>
      <c r="L77" s="1549"/>
      <c r="M77" s="1549"/>
      <c r="N77" s="1549"/>
      <c r="O77" s="1550"/>
    </row>
    <row r="78" spans="2:15" x14ac:dyDescent="0.3">
      <c r="B78" s="1555"/>
      <c r="C78" s="1558"/>
      <c r="D78" s="128" t="s">
        <v>283</v>
      </c>
      <c r="E78" s="1548"/>
      <c r="F78" s="1549"/>
      <c r="G78" s="1549"/>
      <c r="H78" s="1549"/>
      <c r="I78" s="1549"/>
      <c r="J78" s="1549"/>
      <c r="K78" s="1549"/>
      <c r="L78" s="1549"/>
      <c r="M78" s="1549"/>
      <c r="N78" s="1549"/>
      <c r="O78" s="1550"/>
    </row>
    <row r="79" spans="2:15" x14ac:dyDescent="0.3">
      <c r="B79" s="1555"/>
      <c r="C79" s="1558"/>
      <c r="D79" s="128" t="s">
        <v>284</v>
      </c>
      <c r="E79" s="1548"/>
      <c r="F79" s="1549"/>
      <c r="G79" s="1549"/>
      <c r="H79" s="1549"/>
      <c r="I79" s="1549"/>
      <c r="J79" s="1549"/>
      <c r="K79" s="1549"/>
      <c r="L79" s="1549"/>
      <c r="M79" s="1549"/>
      <c r="N79" s="1549"/>
      <c r="O79" s="1550"/>
    </row>
    <row r="80" spans="2:15" x14ac:dyDescent="0.3">
      <c r="B80" s="1555"/>
      <c r="C80" s="1558"/>
      <c r="D80" s="128" t="s">
        <v>285</v>
      </c>
      <c r="E80" s="1548"/>
      <c r="F80" s="1549"/>
      <c r="G80" s="1549"/>
      <c r="H80" s="1549"/>
      <c r="I80" s="1549"/>
      <c r="J80" s="1549"/>
      <c r="K80" s="1549"/>
      <c r="L80" s="1549"/>
      <c r="M80" s="1549"/>
      <c r="N80" s="1549"/>
      <c r="O80" s="1550"/>
    </row>
    <row r="81" spans="2:15" x14ac:dyDescent="0.3">
      <c r="B81" s="1555"/>
      <c r="C81" s="1558"/>
      <c r="D81" s="128" t="s">
        <v>584</v>
      </c>
      <c r="E81" s="1548"/>
      <c r="F81" s="1549"/>
      <c r="G81" s="1549"/>
      <c r="H81" s="1549"/>
      <c r="I81" s="1549"/>
      <c r="J81" s="1549"/>
      <c r="K81" s="1549"/>
      <c r="L81" s="1549"/>
      <c r="M81" s="1549"/>
      <c r="N81" s="1549"/>
      <c r="O81" s="1550"/>
    </row>
    <row r="82" spans="2:15" x14ac:dyDescent="0.3">
      <c r="B82" s="1555"/>
      <c r="C82" s="1558"/>
      <c r="D82" s="128" t="s">
        <v>287</v>
      </c>
      <c r="E82" s="1548"/>
      <c r="F82" s="1549"/>
      <c r="G82" s="1549"/>
      <c r="H82" s="1549"/>
      <c r="I82" s="1549"/>
      <c r="J82" s="1549"/>
      <c r="K82" s="1549"/>
      <c r="L82" s="1549"/>
      <c r="M82" s="1549"/>
      <c r="N82" s="1549"/>
      <c r="O82" s="1550"/>
    </row>
    <row r="83" spans="2:15" x14ac:dyDescent="0.3">
      <c r="B83" s="1555"/>
      <c r="C83" s="1558"/>
      <c r="D83" s="128" t="s">
        <v>288</v>
      </c>
      <c r="E83" s="1548"/>
      <c r="F83" s="1549"/>
      <c r="G83" s="1549"/>
      <c r="H83" s="1549"/>
      <c r="I83" s="1549"/>
      <c r="J83" s="1549"/>
      <c r="K83" s="1549"/>
      <c r="L83" s="1549"/>
      <c r="M83" s="1549"/>
      <c r="N83" s="1549"/>
      <c r="O83" s="1550"/>
    </row>
    <row r="84" spans="2:15" x14ac:dyDescent="0.3">
      <c r="B84" s="1555"/>
      <c r="C84" s="1558"/>
      <c r="D84" s="128" t="s">
        <v>289</v>
      </c>
      <c r="E84" s="1548"/>
      <c r="F84" s="1549"/>
      <c r="G84" s="1549"/>
      <c r="H84" s="1549"/>
      <c r="I84" s="1549"/>
      <c r="J84" s="1549"/>
      <c r="K84" s="1549"/>
      <c r="L84" s="1549"/>
      <c r="M84" s="1549"/>
      <c r="N84" s="1549"/>
      <c r="O84" s="1550"/>
    </row>
    <row r="85" spans="2:15" x14ac:dyDescent="0.3">
      <c r="B85" s="1556"/>
      <c r="C85" s="1559"/>
      <c r="D85" s="128" t="s">
        <v>290</v>
      </c>
      <c r="E85" s="1548"/>
      <c r="F85" s="1549"/>
      <c r="G85" s="1549"/>
      <c r="H85" s="1549"/>
      <c r="I85" s="1549"/>
      <c r="J85" s="1549"/>
      <c r="K85" s="1549"/>
      <c r="L85" s="1549"/>
      <c r="M85" s="1549"/>
      <c r="N85" s="1549"/>
      <c r="O85" s="1550"/>
    </row>
    <row r="86" spans="2:15" x14ac:dyDescent="0.3">
      <c r="B86" s="1554">
        <f>B74+1</f>
        <v>2</v>
      </c>
      <c r="C86" s="1557"/>
      <c r="D86" s="128" t="s">
        <v>279</v>
      </c>
      <c r="E86" s="1548"/>
      <c r="F86" s="1549"/>
      <c r="G86" s="1549"/>
      <c r="H86" s="1549"/>
      <c r="I86" s="1549"/>
      <c r="J86" s="1549"/>
      <c r="K86" s="1549"/>
      <c r="L86" s="1549"/>
      <c r="M86" s="1549"/>
      <c r="N86" s="1549"/>
      <c r="O86" s="1550"/>
    </row>
    <row r="87" spans="2:15" x14ac:dyDescent="0.3">
      <c r="B87" s="1555"/>
      <c r="C87" s="1558"/>
      <c r="D87" s="128" t="s">
        <v>280</v>
      </c>
      <c r="E87" s="1548"/>
      <c r="F87" s="1549"/>
      <c r="G87" s="1549"/>
      <c r="H87" s="1549"/>
      <c r="I87" s="1549"/>
      <c r="J87" s="1549"/>
      <c r="K87" s="1549"/>
      <c r="L87" s="1549"/>
      <c r="M87" s="1549"/>
      <c r="N87" s="1549"/>
      <c r="O87" s="1550"/>
    </row>
    <row r="88" spans="2:15" x14ac:dyDescent="0.3">
      <c r="B88" s="1555"/>
      <c r="C88" s="1558"/>
      <c r="D88" s="128" t="s">
        <v>281</v>
      </c>
      <c r="E88" s="1548"/>
      <c r="F88" s="1549"/>
      <c r="G88" s="1549"/>
      <c r="H88" s="1549"/>
      <c r="I88" s="1549"/>
      <c r="J88" s="1549"/>
      <c r="K88" s="1549"/>
      <c r="L88" s="1549"/>
      <c r="M88" s="1549"/>
      <c r="N88" s="1549"/>
      <c r="O88" s="1550"/>
    </row>
    <row r="89" spans="2:15" x14ac:dyDescent="0.3">
      <c r="B89" s="1555"/>
      <c r="C89" s="1558"/>
      <c r="D89" s="128" t="s">
        <v>583</v>
      </c>
      <c r="E89" s="1548"/>
      <c r="F89" s="1549"/>
      <c r="G89" s="1549"/>
      <c r="H89" s="1549"/>
      <c r="I89" s="1549"/>
      <c r="J89" s="1549"/>
      <c r="K89" s="1549"/>
      <c r="L89" s="1549"/>
      <c r="M89" s="1549"/>
      <c r="N89" s="1549"/>
      <c r="O89" s="1550"/>
    </row>
    <row r="90" spans="2:15" x14ac:dyDescent="0.3">
      <c r="B90" s="1555"/>
      <c r="C90" s="1558"/>
      <c r="D90" s="128" t="s">
        <v>283</v>
      </c>
      <c r="E90" s="1548"/>
      <c r="F90" s="1549"/>
      <c r="G90" s="1549"/>
      <c r="H90" s="1549"/>
      <c r="I90" s="1549"/>
      <c r="J90" s="1549"/>
      <c r="K90" s="1549"/>
      <c r="L90" s="1549"/>
      <c r="M90" s="1549"/>
      <c r="N90" s="1549"/>
      <c r="O90" s="1550"/>
    </row>
    <row r="91" spans="2:15" x14ac:dyDescent="0.3">
      <c r="B91" s="1555"/>
      <c r="C91" s="1558"/>
      <c r="D91" s="128" t="s">
        <v>284</v>
      </c>
      <c r="E91" s="1548"/>
      <c r="F91" s="1549"/>
      <c r="G91" s="1549"/>
      <c r="H91" s="1549"/>
      <c r="I91" s="1549"/>
      <c r="J91" s="1549"/>
      <c r="K91" s="1549"/>
      <c r="L91" s="1549"/>
      <c r="M91" s="1549"/>
      <c r="N91" s="1549"/>
      <c r="O91" s="1550"/>
    </row>
    <row r="92" spans="2:15" x14ac:dyDescent="0.3">
      <c r="B92" s="1555"/>
      <c r="C92" s="1558"/>
      <c r="D92" s="128" t="s">
        <v>285</v>
      </c>
      <c r="E92" s="1548"/>
      <c r="F92" s="1549"/>
      <c r="G92" s="1549"/>
      <c r="H92" s="1549"/>
      <c r="I92" s="1549"/>
      <c r="J92" s="1549"/>
      <c r="K92" s="1549"/>
      <c r="L92" s="1549"/>
      <c r="M92" s="1549"/>
      <c r="N92" s="1549"/>
      <c r="O92" s="1550"/>
    </row>
    <row r="93" spans="2:15" x14ac:dyDescent="0.3">
      <c r="B93" s="1555"/>
      <c r="C93" s="1558"/>
      <c r="D93" s="128" t="s">
        <v>584</v>
      </c>
      <c r="E93" s="1548"/>
      <c r="F93" s="1549"/>
      <c r="G93" s="1549"/>
      <c r="H93" s="1549"/>
      <c r="I93" s="1549"/>
      <c r="J93" s="1549"/>
      <c r="K93" s="1549"/>
      <c r="L93" s="1549"/>
      <c r="M93" s="1549"/>
      <c r="N93" s="1549"/>
      <c r="O93" s="1550"/>
    </row>
    <row r="94" spans="2:15" x14ac:dyDescent="0.3">
      <c r="B94" s="1555"/>
      <c r="C94" s="1558"/>
      <c r="D94" s="128" t="s">
        <v>287</v>
      </c>
      <c r="E94" s="1548"/>
      <c r="F94" s="1549"/>
      <c r="G94" s="1549"/>
      <c r="H94" s="1549"/>
      <c r="I94" s="1549"/>
      <c r="J94" s="1549"/>
      <c r="K94" s="1549"/>
      <c r="L94" s="1549"/>
      <c r="M94" s="1549"/>
      <c r="N94" s="1549"/>
      <c r="O94" s="1550"/>
    </row>
    <row r="95" spans="2:15" x14ac:dyDescent="0.3">
      <c r="B95" s="1555"/>
      <c r="C95" s="1558"/>
      <c r="D95" s="128" t="s">
        <v>288</v>
      </c>
      <c r="E95" s="1548"/>
      <c r="F95" s="1549"/>
      <c r="G95" s="1549"/>
      <c r="H95" s="1549"/>
      <c r="I95" s="1549"/>
      <c r="J95" s="1549"/>
      <c r="K95" s="1549"/>
      <c r="L95" s="1549"/>
      <c r="M95" s="1549"/>
      <c r="N95" s="1549"/>
      <c r="O95" s="1550"/>
    </row>
    <row r="96" spans="2:15" x14ac:dyDescent="0.3">
      <c r="B96" s="1555"/>
      <c r="C96" s="1558"/>
      <c r="D96" s="128" t="s">
        <v>289</v>
      </c>
      <c r="E96" s="1548"/>
      <c r="F96" s="1549"/>
      <c r="G96" s="1549"/>
      <c r="H96" s="1549"/>
      <c r="I96" s="1549"/>
      <c r="J96" s="1549"/>
      <c r="K96" s="1549"/>
      <c r="L96" s="1549"/>
      <c r="M96" s="1549"/>
      <c r="N96" s="1549"/>
      <c r="O96" s="1550"/>
    </row>
    <row r="97" spans="2:15" x14ac:dyDescent="0.3">
      <c r="B97" s="1556"/>
      <c r="C97" s="1559"/>
      <c r="D97" s="128" t="s">
        <v>290</v>
      </c>
      <c r="E97" s="1548"/>
      <c r="F97" s="1549"/>
      <c r="G97" s="1549"/>
      <c r="H97" s="1549"/>
      <c r="I97" s="1549"/>
      <c r="J97" s="1549"/>
      <c r="K97" s="1549"/>
      <c r="L97" s="1549"/>
      <c r="M97" s="1549"/>
      <c r="N97" s="1549"/>
      <c r="O97" s="1550"/>
    </row>
    <row r="98" spans="2:15" x14ac:dyDescent="0.3">
      <c r="B98" s="101">
        <v>3</v>
      </c>
      <c r="C98" s="127"/>
      <c r="D98" s="127"/>
      <c r="E98" s="1548"/>
      <c r="F98" s="1549"/>
      <c r="G98" s="1549"/>
      <c r="H98" s="1549"/>
      <c r="I98" s="1549"/>
      <c r="J98" s="1549"/>
      <c r="K98" s="1549"/>
      <c r="L98" s="1549"/>
      <c r="M98" s="1549"/>
      <c r="N98" s="1549"/>
      <c r="O98" s="1550"/>
    </row>
    <row r="99" spans="2:15" x14ac:dyDescent="0.3">
      <c r="B99" s="101" t="s">
        <v>489</v>
      </c>
      <c r="C99" s="129"/>
      <c r="D99" s="129"/>
      <c r="E99" s="1551"/>
      <c r="F99" s="1552"/>
      <c r="G99" s="1552"/>
      <c r="H99" s="1552"/>
      <c r="I99" s="1552"/>
      <c r="J99" s="1552"/>
      <c r="K99" s="1552"/>
      <c r="L99" s="1552"/>
      <c r="M99" s="1552"/>
      <c r="N99" s="1552"/>
      <c r="O99" s="1553"/>
    </row>
    <row r="101" spans="2:15" x14ac:dyDescent="0.3">
      <c r="B101" s="1560" t="s">
        <v>763</v>
      </c>
      <c r="C101" s="1560"/>
      <c r="D101" s="582"/>
      <c r="E101" s="13"/>
      <c r="F101" s="13"/>
      <c r="G101" s="13"/>
      <c r="H101" s="13"/>
      <c r="I101" s="13"/>
      <c r="J101" s="13"/>
      <c r="K101" s="13"/>
      <c r="L101" s="13"/>
    </row>
    <row r="103" spans="2:15" ht="42" x14ac:dyDescent="0.3">
      <c r="B103" s="1252" t="s">
        <v>343</v>
      </c>
      <c r="C103" s="1252" t="s">
        <v>571</v>
      </c>
      <c r="D103" s="1252" t="s">
        <v>582</v>
      </c>
      <c r="E103" s="579" t="s">
        <v>655</v>
      </c>
      <c r="F103" s="1257" t="s">
        <v>572</v>
      </c>
      <c r="G103" s="1257"/>
      <c r="H103" s="1257"/>
      <c r="I103" s="1257"/>
      <c r="J103" s="1257"/>
      <c r="K103" s="1257" t="s">
        <v>576</v>
      </c>
      <c r="L103" s="1257"/>
      <c r="M103" s="1257"/>
      <c r="N103" s="1257" t="s">
        <v>772</v>
      </c>
      <c r="O103" s="1257" t="s">
        <v>581</v>
      </c>
    </row>
    <row r="104" spans="2:15" ht="28" x14ac:dyDescent="0.3">
      <c r="B104" s="1336"/>
      <c r="C104" s="1336"/>
      <c r="D104" s="1336"/>
      <c r="E104" s="580" t="s">
        <v>657</v>
      </c>
      <c r="F104" s="578" t="s">
        <v>578</v>
      </c>
      <c r="G104" s="578" t="s">
        <v>573</v>
      </c>
      <c r="H104" s="578" t="s">
        <v>659</v>
      </c>
      <c r="I104" s="580" t="s">
        <v>697</v>
      </c>
      <c r="J104" s="580" t="s">
        <v>770</v>
      </c>
      <c r="K104" s="580" t="s">
        <v>577</v>
      </c>
      <c r="L104" s="580" t="s">
        <v>771</v>
      </c>
      <c r="M104" s="580" t="s">
        <v>658</v>
      </c>
      <c r="N104" s="1257"/>
      <c r="O104" s="1257"/>
    </row>
    <row r="105" spans="2:15" x14ac:dyDescent="0.3">
      <c r="B105" s="1554">
        <f>B104+1</f>
        <v>1</v>
      </c>
      <c r="C105" s="1557"/>
      <c r="D105" s="128" t="s">
        <v>279</v>
      </c>
      <c r="E105" s="1545" t="s">
        <v>840</v>
      </c>
      <c r="F105" s="1546"/>
      <c r="G105" s="1546"/>
      <c r="H105" s="1546"/>
      <c r="I105" s="1546"/>
      <c r="J105" s="1546"/>
      <c r="K105" s="1546"/>
      <c r="L105" s="1546"/>
      <c r="M105" s="1546"/>
      <c r="N105" s="1546"/>
      <c r="O105" s="1547"/>
    </row>
    <row r="106" spans="2:15" x14ac:dyDescent="0.3">
      <c r="B106" s="1555"/>
      <c r="C106" s="1558"/>
      <c r="D106" s="128" t="s">
        <v>280</v>
      </c>
      <c r="E106" s="1548"/>
      <c r="F106" s="1549"/>
      <c r="G106" s="1549"/>
      <c r="H106" s="1549"/>
      <c r="I106" s="1549"/>
      <c r="J106" s="1549"/>
      <c r="K106" s="1549"/>
      <c r="L106" s="1549"/>
      <c r="M106" s="1549"/>
      <c r="N106" s="1549"/>
      <c r="O106" s="1550"/>
    </row>
    <row r="107" spans="2:15" x14ac:dyDescent="0.3">
      <c r="B107" s="1555"/>
      <c r="C107" s="1558"/>
      <c r="D107" s="128" t="s">
        <v>281</v>
      </c>
      <c r="E107" s="1548"/>
      <c r="F107" s="1549"/>
      <c r="G107" s="1549"/>
      <c r="H107" s="1549"/>
      <c r="I107" s="1549"/>
      <c r="J107" s="1549"/>
      <c r="K107" s="1549"/>
      <c r="L107" s="1549"/>
      <c r="M107" s="1549"/>
      <c r="N107" s="1549"/>
      <c r="O107" s="1550"/>
    </row>
    <row r="108" spans="2:15" x14ac:dyDescent="0.3">
      <c r="B108" s="1555"/>
      <c r="C108" s="1558"/>
      <c r="D108" s="128" t="s">
        <v>583</v>
      </c>
      <c r="E108" s="1548"/>
      <c r="F108" s="1549"/>
      <c r="G108" s="1549"/>
      <c r="H108" s="1549"/>
      <c r="I108" s="1549"/>
      <c r="J108" s="1549"/>
      <c r="K108" s="1549"/>
      <c r="L108" s="1549"/>
      <c r="M108" s="1549"/>
      <c r="N108" s="1549"/>
      <c r="O108" s="1550"/>
    </row>
    <row r="109" spans="2:15" x14ac:dyDescent="0.3">
      <c r="B109" s="1555"/>
      <c r="C109" s="1558"/>
      <c r="D109" s="128" t="s">
        <v>283</v>
      </c>
      <c r="E109" s="1548"/>
      <c r="F109" s="1549"/>
      <c r="G109" s="1549"/>
      <c r="H109" s="1549"/>
      <c r="I109" s="1549"/>
      <c r="J109" s="1549"/>
      <c r="K109" s="1549"/>
      <c r="L109" s="1549"/>
      <c r="M109" s="1549"/>
      <c r="N109" s="1549"/>
      <c r="O109" s="1550"/>
    </row>
    <row r="110" spans="2:15" x14ac:dyDescent="0.3">
      <c r="B110" s="1555"/>
      <c r="C110" s="1558"/>
      <c r="D110" s="128" t="s">
        <v>284</v>
      </c>
      <c r="E110" s="1548"/>
      <c r="F110" s="1549"/>
      <c r="G110" s="1549"/>
      <c r="H110" s="1549"/>
      <c r="I110" s="1549"/>
      <c r="J110" s="1549"/>
      <c r="K110" s="1549"/>
      <c r="L110" s="1549"/>
      <c r="M110" s="1549"/>
      <c r="N110" s="1549"/>
      <c r="O110" s="1550"/>
    </row>
    <row r="111" spans="2:15" x14ac:dyDescent="0.3">
      <c r="B111" s="1555"/>
      <c r="C111" s="1558"/>
      <c r="D111" s="128" t="s">
        <v>285</v>
      </c>
      <c r="E111" s="1548"/>
      <c r="F111" s="1549"/>
      <c r="G111" s="1549"/>
      <c r="H111" s="1549"/>
      <c r="I111" s="1549"/>
      <c r="J111" s="1549"/>
      <c r="K111" s="1549"/>
      <c r="L111" s="1549"/>
      <c r="M111" s="1549"/>
      <c r="N111" s="1549"/>
      <c r="O111" s="1550"/>
    </row>
    <row r="112" spans="2:15" x14ac:dyDescent="0.3">
      <c r="B112" s="1555"/>
      <c r="C112" s="1558"/>
      <c r="D112" s="128" t="s">
        <v>584</v>
      </c>
      <c r="E112" s="1548"/>
      <c r="F112" s="1549"/>
      <c r="G112" s="1549"/>
      <c r="H112" s="1549"/>
      <c r="I112" s="1549"/>
      <c r="J112" s="1549"/>
      <c r="K112" s="1549"/>
      <c r="L112" s="1549"/>
      <c r="M112" s="1549"/>
      <c r="N112" s="1549"/>
      <c r="O112" s="1550"/>
    </row>
    <row r="113" spans="2:15" x14ac:dyDescent="0.3">
      <c r="B113" s="1555"/>
      <c r="C113" s="1558"/>
      <c r="D113" s="128" t="s">
        <v>287</v>
      </c>
      <c r="E113" s="1548"/>
      <c r="F113" s="1549"/>
      <c r="G113" s="1549"/>
      <c r="H113" s="1549"/>
      <c r="I113" s="1549"/>
      <c r="J113" s="1549"/>
      <c r="K113" s="1549"/>
      <c r="L113" s="1549"/>
      <c r="M113" s="1549"/>
      <c r="N113" s="1549"/>
      <c r="O113" s="1550"/>
    </row>
    <row r="114" spans="2:15" x14ac:dyDescent="0.3">
      <c r="B114" s="1555"/>
      <c r="C114" s="1558"/>
      <c r="D114" s="128" t="s">
        <v>288</v>
      </c>
      <c r="E114" s="1548"/>
      <c r="F114" s="1549"/>
      <c r="G114" s="1549"/>
      <c r="H114" s="1549"/>
      <c r="I114" s="1549"/>
      <c r="J114" s="1549"/>
      <c r="K114" s="1549"/>
      <c r="L114" s="1549"/>
      <c r="M114" s="1549"/>
      <c r="N114" s="1549"/>
      <c r="O114" s="1550"/>
    </row>
    <row r="115" spans="2:15" x14ac:dyDescent="0.3">
      <c r="B115" s="1555"/>
      <c r="C115" s="1558"/>
      <c r="D115" s="128" t="s">
        <v>289</v>
      </c>
      <c r="E115" s="1548"/>
      <c r="F115" s="1549"/>
      <c r="G115" s="1549"/>
      <c r="H115" s="1549"/>
      <c r="I115" s="1549"/>
      <c r="J115" s="1549"/>
      <c r="K115" s="1549"/>
      <c r="L115" s="1549"/>
      <c r="M115" s="1549"/>
      <c r="N115" s="1549"/>
      <c r="O115" s="1550"/>
    </row>
    <row r="116" spans="2:15" x14ac:dyDescent="0.3">
      <c r="B116" s="1556"/>
      <c r="C116" s="1559"/>
      <c r="D116" s="128" t="s">
        <v>290</v>
      </c>
      <c r="E116" s="1548"/>
      <c r="F116" s="1549"/>
      <c r="G116" s="1549"/>
      <c r="H116" s="1549"/>
      <c r="I116" s="1549"/>
      <c r="J116" s="1549"/>
      <c r="K116" s="1549"/>
      <c r="L116" s="1549"/>
      <c r="M116" s="1549"/>
      <c r="N116" s="1549"/>
      <c r="O116" s="1550"/>
    </row>
    <row r="117" spans="2:15" x14ac:dyDescent="0.3">
      <c r="B117" s="1554">
        <f>B105+1</f>
        <v>2</v>
      </c>
      <c r="C117" s="1557"/>
      <c r="D117" s="128" t="s">
        <v>279</v>
      </c>
      <c r="E117" s="1548"/>
      <c r="F117" s="1549"/>
      <c r="G117" s="1549"/>
      <c r="H117" s="1549"/>
      <c r="I117" s="1549"/>
      <c r="J117" s="1549"/>
      <c r="K117" s="1549"/>
      <c r="L117" s="1549"/>
      <c r="M117" s="1549"/>
      <c r="N117" s="1549"/>
      <c r="O117" s="1550"/>
    </row>
    <row r="118" spans="2:15" x14ac:dyDescent="0.3">
      <c r="B118" s="1555"/>
      <c r="C118" s="1558"/>
      <c r="D118" s="128" t="s">
        <v>280</v>
      </c>
      <c r="E118" s="1548"/>
      <c r="F118" s="1549"/>
      <c r="G118" s="1549"/>
      <c r="H118" s="1549"/>
      <c r="I118" s="1549"/>
      <c r="J118" s="1549"/>
      <c r="K118" s="1549"/>
      <c r="L118" s="1549"/>
      <c r="M118" s="1549"/>
      <c r="N118" s="1549"/>
      <c r="O118" s="1550"/>
    </row>
    <row r="119" spans="2:15" x14ac:dyDescent="0.3">
      <c r="B119" s="1555"/>
      <c r="C119" s="1558"/>
      <c r="D119" s="128" t="s">
        <v>281</v>
      </c>
      <c r="E119" s="1548"/>
      <c r="F119" s="1549"/>
      <c r="G119" s="1549"/>
      <c r="H119" s="1549"/>
      <c r="I119" s="1549"/>
      <c r="J119" s="1549"/>
      <c r="K119" s="1549"/>
      <c r="L119" s="1549"/>
      <c r="M119" s="1549"/>
      <c r="N119" s="1549"/>
      <c r="O119" s="1550"/>
    </row>
    <row r="120" spans="2:15" x14ac:dyDescent="0.3">
      <c r="B120" s="1555"/>
      <c r="C120" s="1558"/>
      <c r="D120" s="128" t="s">
        <v>583</v>
      </c>
      <c r="E120" s="1548"/>
      <c r="F120" s="1549"/>
      <c r="G120" s="1549"/>
      <c r="H120" s="1549"/>
      <c r="I120" s="1549"/>
      <c r="J120" s="1549"/>
      <c r="K120" s="1549"/>
      <c r="L120" s="1549"/>
      <c r="M120" s="1549"/>
      <c r="N120" s="1549"/>
      <c r="O120" s="1550"/>
    </row>
    <row r="121" spans="2:15" x14ac:dyDescent="0.3">
      <c r="B121" s="1555"/>
      <c r="C121" s="1558"/>
      <c r="D121" s="128" t="s">
        <v>283</v>
      </c>
      <c r="E121" s="1548"/>
      <c r="F121" s="1549"/>
      <c r="G121" s="1549"/>
      <c r="H121" s="1549"/>
      <c r="I121" s="1549"/>
      <c r="J121" s="1549"/>
      <c r="K121" s="1549"/>
      <c r="L121" s="1549"/>
      <c r="M121" s="1549"/>
      <c r="N121" s="1549"/>
      <c r="O121" s="1550"/>
    </row>
    <row r="122" spans="2:15" x14ac:dyDescent="0.3">
      <c r="B122" s="1555"/>
      <c r="C122" s="1558"/>
      <c r="D122" s="128" t="s">
        <v>284</v>
      </c>
      <c r="E122" s="1548"/>
      <c r="F122" s="1549"/>
      <c r="G122" s="1549"/>
      <c r="H122" s="1549"/>
      <c r="I122" s="1549"/>
      <c r="J122" s="1549"/>
      <c r="K122" s="1549"/>
      <c r="L122" s="1549"/>
      <c r="M122" s="1549"/>
      <c r="N122" s="1549"/>
      <c r="O122" s="1550"/>
    </row>
    <row r="123" spans="2:15" x14ac:dyDescent="0.3">
      <c r="B123" s="1555"/>
      <c r="C123" s="1558"/>
      <c r="D123" s="128" t="s">
        <v>285</v>
      </c>
      <c r="E123" s="1548"/>
      <c r="F123" s="1549"/>
      <c r="G123" s="1549"/>
      <c r="H123" s="1549"/>
      <c r="I123" s="1549"/>
      <c r="J123" s="1549"/>
      <c r="K123" s="1549"/>
      <c r="L123" s="1549"/>
      <c r="M123" s="1549"/>
      <c r="N123" s="1549"/>
      <c r="O123" s="1550"/>
    </row>
    <row r="124" spans="2:15" x14ac:dyDescent="0.3">
      <c r="B124" s="1555"/>
      <c r="C124" s="1558"/>
      <c r="D124" s="128" t="s">
        <v>584</v>
      </c>
      <c r="E124" s="1548"/>
      <c r="F124" s="1549"/>
      <c r="G124" s="1549"/>
      <c r="H124" s="1549"/>
      <c r="I124" s="1549"/>
      <c r="J124" s="1549"/>
      <c r="K124" s="1549"/>
      <c r="L124" s="1549"/>
      <c r="M124" s="1549"/>
      <c r="N124" s="1549"/>
      <c r="O124" s="1550"/>
    </row>
    <row r="125" spans="2:15" x14ac:dyDescent="0.3">
      <c r="B125" s="1555"/>
      <c r="C125" s="1558"/>
      <c r="D125" s="128" t="s">
        <v>287</v>
      </c>
      <c r="E125" s="1548"/>
      <c r="F125" s="1549"/>
      <c r="G125" s="1549"/>
      <c r="H125" s="1549"/>
      <c r="I125" s="1549"/>
      <c r="J125" s="1549"/>
      <c r="K125" s="1549"/>
      <c r="L125" s="1549"/>
      <c r="M125" s="1549"/>
      <c r="N125" s="1549"/>
      <c r="O125" s="1550"/>
    </row>
    <row r="126" spans="2:15" x14ac:dyDescent="0.3">
      <c r="B126" s="1555"/>
      <c r="C126" s="1558"/>
      <c r="D126" s="128" t="s">
        <v>288</v>
      </c>
      <c r="E126" s="1548"/>
      <c r="F126" s="1549"/>
      <c r="G126" s="1549"/>
      <c r="H126" s="1549"/>
      <c r="I126" s="1549"/>
      <c r="J126" s="1549"/>
      <c r="K126" s="1549"/>
      <c r="L126" s="1549"/>
      <c r="M126" s="1549"/>
      <c r="N126" s="1549"/>
      <c r="O126" s="1550"/>
    </row>
    <row r="127" spans="2:15" x14ac:dyDescent="0.3">
      <c r="B127" s="1555"/>
      <c r="C127" s="1558"/>
      <c r="D127" s="128" t="s">
        <v>289</v>
      </c>
      <c r="E127" s="1548"/>
      <c r="F127" s="1549"/>
      <c r="G127" s="1549"/>
      <c r="H127" s="1549"/>
      <c r="I127" s="1549"/>
      <c r="J127" s="1549"/>
      <c r="K127" s="1549"/>
      <c r="L127" s="1549"/>
      <c r="M127" s="1549"/>
      <c r="N127" s="1549"/>
      <c r="O127" s="1550"/>
    </row>
    <row r="128" spans="2:15" x14ac:dyDescent="0.3">
      <c r="B128" s="1556"/>
      <c r="C128" s="1559"/>
      <c r="D128" s="128" t="s">
        <v>290</v>
      </c>
      <c r="E128" s="1548"/>
      <c r="F128" s="1549"/>
      <c r="G128" s="1549"/>
      <c r="H128" s="1549"/>
      <c r="I128" s="1549"/>
      <c r="J128" s="1549"/>
      <c r="K128" s="1549"/>
      <c r="L128" s="1549"/>
      <c r="M128" s="1549"/>
      <c r="N128" s="1549"/>
      <c r="O128" s="1550"/>
    </row>
    <row r="129" spans="2:15" x14ac:dyDescent="0.3">
      <c r="B129" s="101">
        <v>3</v>
      </c>
      <c r="C129" s="127"/>
      <c r="D129" s="127"/>
      <c r="E129" s="1548"/>
      <c r="F129" s="1549"/>
      <c r="G129" s="1549"/>
      <c r="H129" s="1549"/>
      <c r="I129" s="1549"/>
      <c r="J129" s="1549"/>
      <c r="K129" s="1549"/>
      <c r="L129" s="1549"/>
      <c r="M129" s="1549"/>
      <c r="N129" s="1549"/>
      <c r="O129" s="1550"/>
    </row>
    <row r="130" spans="2:15" x14ac:dyDescent="0.3">
      <c r="B130" s="101" t="s">
        <v>489</v>
      </c>
      <c r="C130" s="129"/>
      <c r="D130" s="129"/>
      <c r="E130" s="1551"/>
      <c r="F130" s="1552"/>
      <c r="G130" s="1552"/>
      <c r="H130" s="1552"/>
      <c r="I130" s="1552"/>
      <c r="J130" s="1552"/>
      <c r="K130" s="1552"/>
      <c r="L130" s="1552"/>
      <c r="M130" s="1552"/>
      <c r="N130" s="1552"/>
      <c r="O130" s="1553"/>
    </row>
    <row r="132" spans="2:15" x14ac:dyDescent="0.3">
      <c r="B132" s="289" t="s">
        <v>761</v>
      </c>
    </row>
    <row r="135" spans="2:15" x14ac:dyDescent="0.3">
      <c r="B135" s="1560" t="s">
        <v>764</v>
      </c>
      <c r="C135" s="1560"/>
      <c r="D135" s="582"/>
      <c r="E135" s="13"/>
      <c r="F135" s="13"/>
      <c r="G135" s="13"/>
      <c r="H135" s="13"/>
      <c r="I135" s="13"/>
      <c r="J135" s="13"/>
      <c r="K135" s="13"/>
      <c r="L135" s="13"/>
    </row>
    <row r="137" spans="2:15" ht="42" x14ac:dyDescent="0.3">
      <c r="B137" s="1252" t="s">
        <v>343</v>
      </c>
      <c r="C137" s="1252" t="s">
        <v>571</v>
      </c>
      <c r="D137" s="1252" t="s">
        <v>582</v>
      </c>
      <c r="E137" s="579" t="s">
        <v>655</v>
      </c>
      <c r="F137" s="1257" t="s">
        <v>572</v>
      </c>
      <c r="G137" s="1257"/>
      <c r="H137" s="1257"/>
      <c r="I137" s="1257"/>
      <c r="J137" s="1257"/>
      <c r="K137" s="1257" t="s">
        <v>576</v>
      </c>
      <c r="L137" s="1257"/>
      <c r="M137" s="1257"/>
      <c r="N137" s="1257" t="s">
        <v>580</v>
      </c>
      <c r="O137" s="1257" t="s">
        <v>581</v>
      </c>
    </row>
    <row r="138" spans="2:15" ht="28" x14ac:dyDescent="0.3">
      <c r="B138" s="1336"/>
      <c r="C138" s="1336"/>
      <c r="D138" s="1336"/>
      <c r="E138" s="580" t="s">
        <v>657</v>
      </c>
      <c r="F138" s="578" t="s">
        <v>578</v>
      </c>
      <c r="G138" s="578" t="s">
        <v>573</v>
      </c>
      <c r="H138" s="578" t="s">
        <v>659</v>
      </c>
      <c r="I138" s="580" t="s">
        <v>574</v>
      </c>
      <c r="J138" s="580" t="s">
        <v>575</v>
      </c>
      <c r="K138" s="580" t="s">
        <v>577</v>
      </c>
      <c r="L138" s="580" t="s">
        <v>579</v>
      </c>
      <c r="M138" s="580" t="s">
        <v>658</v>
      </c>
      <c r="N138" s="1257"/>
      <c r="O138" s="1257"/>
    </row>
    <row r="139" spans="2:15" x14ac:dyDescent="0.3">
      <c r="B139" s="1554">
        <f>B138+1</f>
        <v>1</v>
      </c>
      <c r="C139" s="1557"/>
      <c r="D139" s="128" t="s">
        <v>279</v>
      </c>
      <c r="E139" s="1545" t="s">
        <v>840</v>
      </c>
      <c r="F139" s="1546"/>
      <c r="G139" s="1546"/>
      <c r="H139" s="1546"/>
      <c r="I139" s="1546"/>
      <c r="J139" s="1546"/>
      <c r="K139" s="1546"/>
      <c r="L139" s="1546"/>
      <c r="M139" s="1546"/>
      <c r="N139" s="1546"/>
      <c r="O139" s="1547"/>
    </row>
    <row r="140" spans="2:15" x14ac:dyDescent="0.3">
      <c r="B140" s="1555"/>
      <c r="C140" s="1558"/>
      <c r="D140" s="128" t="s">
        <v>280</v>
      </c>
      <c r="E140" s="1548"/>
      <c r="F140" s="1549"/>
      <c r="G140" s="1549"/>
      <c r="H140" s="1549"/>
      <c r="I140" s="1549"/>
      <c r="J140" s="1549"/>
      <c r="K140" s="1549"/>
      <c r="L140" s="1549"/>
      <c r="M140" s="1549"/>
      <c r="N140" s="1549"/>
      <c r="O140" s="1550"/>
    </row>
    <row r="141" spans="2:15" x14ac:dyDescent="0.3">
      <c r="B141" s="1555"/>
      <c r="C141" s="1558"/>
      <c r="D141" s="128" t="s">
        <v>281</v>
      </c>
      <c r="E141" s="1548"/>
      <c r="F141" s="1549"/>
      <c r="G141" s="1549"/>
      <c r="H141" s="1549"/>
      <c r="I141" s="1549"/>
      <c r="J141" s="1549"/>
      <c r="K141" s="1549"/>
      <c r="L141" s="1549"/>
      <c r="M141" s="1549"/>
      <c r="N141" s="1549"/>
      <c r="O141" s="1550"/>
    </row>
    <row r="142" spans="2:15" x14ac:dyDescent="0.3">
      <c r="B142" s="1555"/>
      <c r="C142" s="1558"/>
      <c r="D142" s="128" t="s">
        <v>583</v>
      </c>
      <c r="E142" s="1548"/>
      <c r="F142" s="1549"/>
      <c r="G142" s="1549"/>
      <c r="H142" s="1549"/>
      <c r="I142" s="1549"/>
      <c r="J142" s="1549"/>
      <c r="K142" s="1549"/>
      <c r="L142" s="1549"/>
      <c r="M142" s="1549"/>
      <c r="N142" s="1549"/>
      <c r="O142" s="1550"/>
    </row>
    <row r="143" spans="2:15" x14ac:dyDescent="0.3">
      <c r="B143" s="1555"/>
      <c r="C143" s="1558"/>
      <c r="D143" s="128" t="s">
        <v>283</v>
      </c>
      <c r="E143" s="1548"/>
      <c r="F143" s="1549"/>
      <c r="G143" s="1549"/>
      <c r="H143" s="1549"/>
      <c r="I143" s="1549"/>
      <c r="J143" s="1549"/>
      <c r="K143" s="1549"/>
      <c r="L143" s="1549"/>
      <c r="M143" s="1549"/>
      <c r="N143" s="1549"/>
      <c r="O143" s="1550"/>
    </row>
    <row r="144" spans="2:15" x14ac:dyDescent="0.3">
      <c r="B144" s="1555"/>
      <c r="C144" s="1558"/>
      <c r="D144" s="128" t="s">
        <v>284</v>
      </c>
      <c r="E144" s="1548"/>
      <c r="F144" s="1549"/>
      <c r="G144" s="1549"/>
      <c r="H144" s="1549"/>
      <c r="I144" s="1549"/>
      <c r="J144" s="1549"/>
      <c r="K144" s="1549"/>
      <c r="L144" s="1549"/>
      <c r="M144" s="1549"/>
      <c r="N144" s="1549"/>
      <c r="O144" s="1550"/>
    </row>
    <row r="145" spans="2:15" x14ac:dyDescent="0.3">
      <c r="B145" s="1555"/>
      <c r="C145" s="1558"/>
      <c r="D145" s="128" t="s">
        <v>285</v>
      </c>
      <c r="E145" s="1548"/>
      <c r="F145" s="1549"/>
      <c r="G145" s="1549"/>
      <c r="H145" s="1549"/>
      <c r="I145" s="1549"/>
      <c r="J145" s="1549"/>
      <c r="K145" s="1549"/>
      <c r="L145" s="1549"/>
      <c r="M145" s="1549"/>
      <c r="N145" s="1549"/>
      <c r="O145" s="1550"/>
    </row>
    <row r="146" spans="2:15" x14ac:dyDescent="0.3">
      <c r="B146" s="1555"/>
      <c r="C146" s="1558"/>
      <c r="D146" s="128" t="s">
        <v>584</v>
      </c>
      <c r="E146" s="1548"/>
      <c r="F146" s="1549"/>
      <c r="G146" s="1549"/>
      <c r="H146" s="1549"/>
      <c r="I146" s="1549"/>
      <c r="J146" s="1549"/>
      <c r="K146" s="1549"/>
      <c r="L146" s="1549"/>
      <c r="M146" s="1549"/>
      <c r="N146" s="1549"/>
      <c r="O146" s="1550"/>
    </row>
    <row r="147" spans="2:15" x14ac:dyDescent="0.3">
      <c r="B147" s="1555"/>
      <c r="C147" s="1558"/>
      <c r="D147" s="128" t="s">
        <v>287</v>
      </c>
      <c r="E147" s="1548"/>
      <c r="F147" s="1549"/>
      <c r="G147" s="1549"/>
      <c r="H147" s="1549"/>
      <c r="I147" s="1549"/>
      <c r="J147" s="1549"/>
      <c r="K147" s="1549"/>
      <c r="L147" s="1549"/>
      <c r="M147" s="1549"/>
      <c r="N147" s="1549"/>
      <c r="O147" s="1550"/>
    </row>
    <row r="148" spans="2:15" x14ac:dyDescent="0.3">
      <c r="B148" s="1555"/>
      <c r="C148" s="1558"/>
      <c r="D148" s="128" t="s">
        <v>288</v>
      </c>
      <c r="E148" s="1548"/>
      <c r="F148" s="1549"/>
      <c r="G148" s="1549"/>
      <c r="H148" s="1549"/>
      <c r="I148" s="1549"/>
      <c r="J148" s="1549"/>
      <c r="K148" s="1549"/>
      <c r="L148" s="1549"/>
      <c r="M148" s="1549"/>
      <c r="N148" s="1549"/>
      <c r="O148" s="1550"/>
    </row>
    <row r="149" spans="2:15" x14ac:dyDescent="0.3">
      <c r="B149" s="1555"/>
      <c r="C149" s="1558"/>
      <c r="D149" s="128" t="s">
        <v>289</v>
      </c>
      <c r="E149" s="1548"/>
      <c r="F149" s="1549"/>
      <c r="G149" s="1549"/>
      <c r="H149" s="1549"/>
      <c r="I149" s="1549"/>
      <c r="J149" s="1549"/>
      <c r="K149" s="1549"/>
      <c r="L149" s="1549"/>
      <c r="M149" s="1549"/>
      <c r="N149" s="1549"/>
      <c r="O149" s="1550"/>
    </row>
    <row r="150" spans="2:15" x14ac:dyDescent="0.3">
      <c r="B150" s="1556"/>
      <c r="C150" s="1559"/>
      <c r="D150" s="128" t="s">
        <v>290</v>
      </c>
      <c r="E150" s="1548"/>
      <c r="F150" s="1549"/>
      <c r="G150" s="1549"/>
      <c r="H150" s="1549"/>
      <c r="I150" s="1549"/>
      <c r="J150" s="1549"/>
      <c r="K150" s="1549"/>
      <c r="L150" s="1549"/>
      <c r="M150" s="1549"/>
      <c r="N150" s="1549"/>
      <c r="O150" s="1550"/>
    </row>
    <row r="151" spans="2:15" x14ac:dyDescent="0.3">
      <c r="B151" s="1554">
        <f>B139+1</f>
        <v>2</v>
      </c>
      <c r="C151" s="1557"/>
      <c r="D151" s="128" t="s">
        <v>279</v>
      </c>
      <c r="E151" s="1548"/>
      <c r="F151" s="1549"/>
      <c r="G151" s="1549"/>
      <c r="H151" s="1549"/>
      <c r="I151" s="1549"/>
      <c r="J151" s="1549"/>
      <c r="K151" s="1549"/>
      <c r="L151" s="1549"/>
      <c r="M151" s="1549"/>
      <c r="N151" s="1549"/>
      <c r="O151" s="1550"/>
    </row>
    <row r="152" spans="2:15" x14ac:dyDescent="0.3">
      <c r="B152" s="1555"/>
      <c r="C152" s="1558"/>
      <c r="D152" s="128" t="s">
        <v>280</v>
      </c>
      <c r="E152" s="1548"/>
      <c r="F152" s="1549"/>
      <c r="G152" s="1549"/>
      <c r="H152" s="1549"/>
      <c r="I152" s="1549"/>
      <c r="J152" s="1549"/>
      <c r="K152" s="1549"/>
      <c r="L152" s="1549"/>
      <c r="M152" s="1549"/>
      <c r="N152" s="1549"/>
      <c r="O152" s="1550"/>
    </row>
    <row r="153" spans="2:15" x14ac:dyDescent="0.3">
      <c r="B153" s="1555"/>
      <c r="C153" s="1558"/>
      <c r="D153" s="128" t="s">
        <v>281</v>
      </c>
      <c r="E153" s="1548"/>
      <c r="F153" s="1549"/>
      <c r="G153" s="1549"/>
      <c r="H153" s="1549"/>
      <c r="I153" s="1549"/>
      <c r="J153" s="1549"/>
      <c r="K153" s="1549"/>
      <c r="L153" s="1549"/>
      <c r="M153" s="1549"/>
      <c r="N153" s="1549"/>
      <c r="O153" s="1550"/>
    </row>
    <row r="154" spans="2:15" x14ac:dyDescent="0.3">
      <c r="B154" s="1555"/>
      <c r="C154" s="1558"/>
      <c r="D154" s="128" t="s">
        <v>583</v>
      </c>
      <c r="E154" s="1548"/>
      <c r="F154" s="1549"/>
      <c r="G154" s="1549"/>
      <c r="H154" s="1549"/>
      <c r="I154" s="1549"/>
      <c r="J154" s="1549"/>
      <c r="K154" s="1549"/>
      <c r="L154" s="1549"/>
      <c r="M154" s="1549"/>
      <c r="N154" s="1549"/>
      <c r="O154" s="1550"/>
    </row>
    <row r="155" spans="2:15" x14ac:dyDescent="0.3">
      <c r="B155" s="1555"/>
      <c r="C155" s="1558"/>
      <c r="D155" s="128" t="s">
        <v>283</v>
      </c>
      <c r="E155" s="1548"/>
      <c r="F155" s="1549"/>
      <c r="G155" s="1549"/>
      <c r="H155" s="1549"/>
      <c r="I155" s="1549"/>
      <c r="J155" s="1549"/>
      <c r="K155" s="1549"/>
      <c r="L155" s="1549"/>
      <c r="M155" s="1549"/>
      <c r="N155" s="1549"/>
      <c r="O155" s="1550"/>
    </row>
    <row r="156" spans="2:15" x14ac:dyDescent="0.3">
      <c r="B156" s="1555"/>
      <c r="C156" s="1558"/>
      <c r="D156" s="128" t="s">
        <v>284</v>
      </c>
      <c r="E156" s="1548"/>
      <c r="F156" s="1549"/>
      <c r="G156" s="1549"/>
      <c r="H156" s="1549"/>
      <c r="I156" s="1549"/>
      <c r="J156" s="1549"/>
      <c r="K156" s="1549"/>
      <c r="L156" s="1549"/>
      <c r="M156" s="1549"/>
      <c r="N156" s="1549"/>
      <c r="O156" s="1550"/>
    </row>
    <row r="157" spans="2:15" x14ac:dyDescent="0.3">
      <c r="B157" s="1555"/>
      <c r="C157" s="1558"/>
      <c r="D157" s="128" t="s">
        <v>285</v>
      </c>
      <c r="E157" s="1548"/>
      <c r="F157" s="1549"/>
      <c r="G157" s="1549"/>
      <c r="H157" s="1549"/>
      <c r="I157" s="1549"/>
      <c r="J157" s="1549"/>
      <c r="K157" s="1549"/>
      <c r="L157" s="1549"/>
      <c r="M157" s="1549"/>
      <c r="N157" s="1549"/>
      <c r="O157" s="1550"/>
    </row>
    <row r="158" spans="2:15" x14ac:dyDescent="0.3">
      <c r="B158" s="1555"/>
      <c r="C158" s="1558"/>
      <c r="D158" s="128" t="s">
        <v>584</v>
      </c>
      <c r="E158" s="1548"/>
      <c r="F158" s="1549"/>
      <c r="G158" s="1549"/>
      <c r="H158" s="1549"/>
      <c r="I158" s="1549"/>
      <c r="J158" s="1549"/>
      <c r="K158" s="1549"/>
      <c r="L158" s="1549"/>
      <c r="M158" s="1549"/>
      <c r="N158" s="1549"/>
      <c r="O158" s="1550"/>
    </row>
    <row r="159" spans="2:15" x14ac:dyDescent="0.3">
      <c r="B159" s="1555"/>
      <c r="C159" s="1558"/>
      <c r="D159" s="128" t="s">
        <v>287</v>
      </c>
      <c r="E159" s="1548"/>
      <c r="F159" s="1549"/>
      <c r="G159" s="1549"/>
      <c r="H159" s="1549"/>
      <c r="I159" s="1549"/>
      <c r="J159" s="1549"/>
      <c r="K159" s="1549"/>
      <c r="L159" s="1549"/>
      <c r="M159" s="1549"/>
      <c r="N159" s="1549"/>
      <c r="O159" s="1550"/>
    </row>
    <row r="160" spans="2:15" x14ac:dyDescent="0.3">
      <c r="B160" s="1555"/>
      <c r="C160" s="1558"/>
      <c r="D160" s="128" t="s">
        <v>288</v>
      </c>
      <c r="E160" s="1548"/>
      <c r="F160" s="1549"/>
      <c r="G160" s="1549"/>
      <c r="H160" s="1549"/>
      <c r="I160" s="1549"/>
      <c r="J160" s="1549"/>
      <c r="K160" s="1549"/>
      <c r="L160" s="1549"/>
      <c r="M160" s="1549"/>
      <c r="N160" s="1549"/>
      <c r="O160" s="1550"/>
    </row>
    <row r="161" spans="2:15" x14ac:dyDescent="0.3">
      <c r="B161" s="1555"/>
      <c r="C161" s="1558"/>
      <c r="D161" s="128" t="s">
        <v>289</v>
      </c>
      <c r="E161" s="1548"/>
      <c r="F161" s="1549"/>
      <c r="G161" s="1549"/>
      <c r="H161" s="1549"/>
      <c r="I161" s="1549"/>
      <c r="J161" s="1549"/>
      <c r="K161" s="1549"/>
      <c r="L161" s="1549"/>
      <c r="M161" s="1549"/>
      <c r="N161" s="1549"/>
      <c r="O161" s="1550"/>
    </row>
    <row r="162" spans="2:15" x14ac:dyDescent="0.3">
      <c r="B162" s="1556"/>
      <c r="C162" s="1559"/>
      <c r="D162" s="128" t="s">
        <v>290</v>
      </c>
      <c r="E162" s="1548"/>
      <c r="F162" s="1549"/>
      <c r="G162" s="1549"/>
      <c r="H162" s="1549"/>
      <c r="I162" s="1549"/>
      <c r="J162" s="1549"/>
      <c r="K162" s="1549"/>
      <c r="L162" s="1549"/>
      <c r="M162" s="1549"/>
      <c r="N162" s="1549"/>
      <c r="O162" s="1550"/>
    </row>
    <row r="163" spans="2:15" x14ac:dyDescent="0.3">
      <c r="B163" s="101">
        <v>3</v>
      </c>
      <c r="C163" s="127"/>
      <c r="D163" s="127"/>
      <c r="E163" s="1548"/>
      <c r="F163" s="1549"/>
      <c r="G163" s="1549"/>
      <c r="H163" s="1549"/>
      <c r="I163" s="1549"/>
      <c r="J163" s="1549"/>
      <c r="K163" s="1549"/>
      <c r="L163" s="1549"/>
      <c r="M163" s="1549"/>
      <c r="N163" s="1549"/>
      <c r="O163" s="1550"/>
    </row>
    <row r="164" spans="2:15" x14ac:dyDescent="0.3">
      <c r="B164" s="101" t="s">
        <v>489</v>
      </c>
      <c r="C164" s="129"/>
      <c r="D164" s="129"/>
      <c r="E164" s="1551"/>
      <c r="F164" s="1552"/>
      <c r="G164" s="1552"/>
      <c r="H164" s="1552"/>
      <c r="I164" s="1552"/>
      <c r="J164" s="1552"/>
      <c r="K164" s="1552"/>
      <c r="L164" s="1552"/>
      <c r="M164" s="1552"/>
      <c r="N164" s="1552"/>
      <c r="O164" s="1553"/>
    </row>
    <row r="166" spans="2:15" x14ac:dyDescent="0.3">
      <c r="B166" s="1560" t="s">
        <v>765</v>
      </c>
      <c r="C166" s="1560"/>
      <c r="D166" s="582"/>
      <c r="E166" s="13"/>
      <c r="F166" s="13"/>
      <c r="G166" s="13"/>
      <c r="H166" s="13"/>
      <c r="I166" s="13"/>
      <c r="J166" s="13"/>
      <c r="K166" s="13"/>
      <c r="L166" s="13"/>
    </row>
    <row r="168" spans="2:15" ht="42" x14ac:dyDescent="0.3">
      <c r="B168" s="1252" t="s">
        <v>343</v>
      </c>
      <c r="C168" s="1252" t="s">
        <v>571</v>
      </c>
      <c r="D168" s="1252" t="s">
        <v>582</v>
      </c>
      <c r="E168" s="579" t="s">
        <v>655</v>
      </c>
      <c r="F168" s="1257" t="s">
        <v>572</v>
      </c>
      <c r="G168" s="1257"/>
      <c r="H168" s="1257"/>
      <c r="I168" s="1257"/>
      <c r="J168" s="1257"/>
      <c r="K168" s="1257" t="s">
        <v>576</v>
      </c>
      <c r="L168" s="1257"/>
      <c r="M168" s="1257"/>
      <c r="N168" s="1257" t="s">
        <v>772</v>
      </c>
      <c r="O168" s="1257" t="s">
        <v>581</v>
      </c>
    </row>
    <row r="169" spans="2:15" ht="28" x14ac:dyDescent="0.3">
      <c r="B169" s="1336"/>
      <c r="C169" s="1336"/>
      <c r="D169" s="1336"/>
      <c r="E169" s="580" t="s">
        <v>657</v>
      </c>
      <c r="F169" s="578" t="s">
        <v>578</v>
      </c>
      <c r="G169" s="578" t="s">
        <v>573</v>
      </c>
      <c r="H169" s="578" t="s">
        <v>659</v>
      </c>
      <c r="I169" s="580" t="s">
        <v>697</v>
      </c>
      <c r="J169" s="580" t="s">
        <v>770</v>
      </c>
      <c r="K169" s="580" t="s">
        <v>577</v>
      </c>
      <c r="L169" s="580" t="s">
        <v>771</v>
      </c>
      <c r="M169" s="580" t="s">
        <v>658</v>
      </c>
      <c r="N169" s="1257"/>
      <c r="O169" s="1257"/>
    </row>
    <row r="170" spans="2:15" x14ac:dyDescent="0.3">
      <c r="B170" s="1554">
        <f>B169+1</f>
        <v>1</v>
      </c>
      <c r="C170" s="1557"/>
      <c r="D170" s="128" t="s">
        <v>279</v>
      </c>
      <c r="E170" s="1545" t="s">
        <v>840</v>
      </c>
      <c r="F170" s="1546"/>
      <c r="G170" s="1546"/>
      <c r="H170" s="1546"/>
      <c r="I170" s="1546"/>
      <c r="J170" s="1546"/>
      <c r="K170" s="1546"/>
      <c r="L170" s="1546"/>
      <c r="M170" s="1546"/>
      <c r="N170" s="1546"/>
      <c r="O170" s="1547"/>
    </row>
    <row r="171" spans="2:15" x14ac:dyDescent="0.3">
      <c r="B171" s="1555"/>
      <c r="C171" s="1558"/>
      <c r="D171" s="128" t="s">
        <v>280</v>
      </c>
      <c r="E171" s="1548"/>
      <c r="F171" s="1549"/>
      <c r="G171" s="1549"/>
      <c r="H171" s="1549"/>
      <c r="I171" s="1549"/>
      <c r="J171" s="1549"/>
      <c r="K171" s="1549"/>
      <c r="L171" s="1549"/>
      <c r="M171" s="1549"/>
      <c r="N171" s="1549"/>
      <c r="O171" s="1550"/>
    </row>
    <row r="172" spans="2:15" x14ac:dyDescent="0.3">
      <c r="B172" s="1555"/>
      <c r="C172" s="1558"/>
      <c r="D172" s="128" t="s">
        <v>281</v>
      </c>
      <c r="E172" s="1548"/>
      <c r="F172" s="1549"/>
      <c r="G172" s="1549"/>
      <c r="H172" s="1549"/>
      <c r="I172" s="1549"/>
      <c r="J172" s="1549"/>
      <c r="K172" s="1549"/>
      <c r="L172" s="1549"/>
      <c r="M172" s="1549"/>
      <c r="N172" s="1549"/>
      <c r="O172" s="1550"/>
    </row>
    <row r="173" spans="2:15" x14ac:dyDescent="0.3">
      <c r="B173" s="1555"/>
      <c r="C173" s="1558"/>
      <c r="D173" s="128" t="s">
        <v>583</v>
      </c>
      <c r="E173" s="1548"/>
      <c r="F173" s="1549"/>
      <c r="G173" s="1549"/>
      <c r="H173" s="1549"/>
      <c r="I173" s="1549"/>
      <c r="J173" s="1549"/>
      <c r="K173" s="1549"/>
      <c r="L173" s="1549"/>
      <c r="M173" s="1549"/>
      <c r="N173" s="1549"/>
      <c r="O173" s="1550"/>
    </row>
    <row r="174" spans="2:15" x14ac:dyDescent="0.3">
      <c r="B174" s="1555"/>
      <c r="C174" s="1558"/>
      <c r="D174" s="128" t="s">
        <v>283</v>
      </c>
      <c r="E174" s="1548"/>
      <c r="F174" s="1549"/>
      <c r="G174" s="1549"/>
      <c r="H174" s="1549"/>
      <c r="I174" s="1549"/>
      <c r="J174" s="1549"/>
      <c r="K174" s="1549"/>
      <c r="L174" s="1549"/>
      <c r="M174" s="1549"/>
      <c r="N174" s="1549"/>
      <c r="O174" s="1550"/>
    </row>
    <row r="175" spans="2:15" x14ac:dyDescent="0.3">
      <c r="B175" s="1555"/>
      <c r="C175" s="1558"/>
      <c r="D175" s="128" t="s">
        <v>284</v>
      </c>
      <c r="E175" s="1548"/>
      <c r="F175" s="1549"/>
      <c r="G175" s="1549"/>
      <c r="H175" s="1549"/>
      <c r="I175" s="1549"/>
      <c r="J175" s="1549"/>
      <c r="K175" s="1549"/>
      <c r="L175" s="1549"/>
      <c r="M175" s="1549"/>
      <c r="N175" s="1549"/>
      <c r="O175" s="1550"/>
    </row>
    <row r="176" spans="2:15" x14ac:dyDescent="0.3">
      <c r="B176" s="1554">
        <f>B170+1</f>
        <v>2</v>
      </c>
      <c r="C176" s="1557"/>
      <c r="D176" s="128" t="s">
        <v>279</v>
      </c>
      <c r="E176" s="1548"/>
      <c r="F176" s="1549"/>
      <c r="G176" s="1549"/>
      <c r="H176" s="1549"/>
      <c r="I176" s="1549"/>
      <c r="J176" s="1549"/>
      <c r="K176" s="1549"/>
      <c r="L176" s="1549"/>
      <c r="M176" s="1549"/>
      <c r="N176" s="1549"/>
      <c r="O176" s="1550"/>
    </row>
    <row r="177" spans="2:15" x14ac:dyDescent="0.3">
      <c r="B177" s="1555"/>
      <c r="C177" s="1558"/>
      <c r="D177" s="128" t="s">
        <v>280</v>
      </c>
      <c r="E177" s="1548"/>
      <c r="F177" s="1549"/>
      <c r="G177" s="1549"/>
      <c r="H177" s="1549"/>
      <c r="I177" s="1549"/>
      <c r="J177" s="1549"/>
      <c r="K177" s="1549"/>
      <c r="L177" s="1549"/>
      <c r="M177" s="1549"/>
      <c r="N177" s="1549"/>
      <c r="O177" s="1550"/>
    </row>
    <row r="178" spans="2:15" x14ac:dyDescent="0.3">
      <c r="B178" s="1555"/>
      <c r="C178" s="1558"/>
      <c r="D178" s="128" t="s">
        <v>281</v>
      </c>
      <c r="E178" s="1548"/>
      <c r="F178" s="1549"/>
      <c r="G178" s="1549"/>
      <c r="H178" s="1549"/>
      <c r="I178" s="1549"/>
      <c r="J178" s="1549"/>
      <c r="K178" s="1549"/>
      <c r="L178" s="1549"/>
      <c r="M178" s="1549"/>
      <c r="N178" s="1549"/>
      <c r="O178" s="1550"/>
    </row>
    <row r="179" spans="2:15" x14ac:dyDescent="0.3">
      <c r="B179" s="1555"/>
      <c r="C179" s="1558"/>
      <c r="D179" s="128" t="s">
        <v>583</v>
      </c>
      <c r="E179" s="1548"/>
      <c r="F179" s="1549"/>
      <c r="G179" s="1549"/>
      <c r="H179" s="1549"/>
      <c r="I179" s="1549"/>
      <c r="J179" s="1549"/>
      <c r="K179" s="1549"/>
      <c r="L179" s="1549"/>
      <c r="M179" s="1549"/>
      <c r="N179" s="1549"/>
      <c r="O179" s="1550"/>
    </row>
    <row r="180" spans="2:15" x14ac:dyDescent="0.3">
      <c r="B180" s="1555"/>
      <c r="C180" s="1558"/>
      <c r="D180" s="128" t="s">
        <v>283</v>
      </c>
      <c r="E180" s="1548"/>
      <c r="F180" s="1549"/>
      <c r="G180" s="1549"/>
      <c r="H180" s="1549"/>
      <c r="I180" s="1549"/>
      <c r="J180" s="1549"/>
      <c r="K180" s="1549"/>
      <c r="L180" s="1549"/>
      <c r="M180" s="1549"/>
      <c r="N180" s="1549"/>
      <c r="O180" s="1550"/>
    </row>
    <row r="181" spans="2:15" x14ac:dyDescent="0.3">
      <c r="B181" s="1555"/>
      <c r="C181" s="1558"/>
      <c r="D181" s="128" t="s">
        <v>284</v>
      </c>
      <c r="E181" s="1548"/>
      <c r="F181" s="1549"/>
      <c r="G181" s="1549"/>
      <c r="H181" s="1549"/>
      <c r="I181" s="1549"/>
      <c r="J181" s="1549"/>
      <c r="K181" s="1549"/>
      <c r="L181" s="1549"/>
      <c r="M181" s="1549"/>
      <c r="N181" s="1549"/>
      <c r="O181" s="1550"/>
    </row>
    <row r="182" spans="2:15" x14ac:dyDescent="0.3">
      <c r="B182" s="101">
        <v>3</v>
      </c>
      <c r="C182" s="127"/>
      <c r="D182" s="127"/>
      <c r="E182" s="1548"/>
      <c r="F182" s="1549"/>
      <c r="G182" s="1549"/>
      <c r="H182" s="1549"/>
      <c r="I182" s="1549"/>
      <c r="J182" s="1549"/>
      <c r="K182" s="1549"/>
      <c r="L182" s="1549"/>
      <c r="M182" s="1549"/>
      <c r="N182" s="1549"/>
      <c r="O182" s="1550"/>
    </row>
    <row r="183" spans="2:15" x14ac:dyDescent="0.3">
      <c r="B183" s="101" t="s">
        <v>489</v>
      </c>
      <c r="C183" s="129"/>
      <c r="D183" s="129"/>
      <c r="E183" s="1551"/>
      <c r="F183" s="1552"/>
      <c r="G183" s="1552"/>
      <c r="H183" s="1552"/>
      <c r="I183" s="1552"/>
      <c r="J183" s="1552"/>
      <c r="K183" s="1552"/>
      <c r="L183" s="1552"/>
      <c r="M183" s="1552"/>
      <c r="N183" s="1552"/>
      <c r="O183" s="1553"/>
    </row>
    <row r="186" spans="2:15" x14ac:dyDescent="0.3">
      <c r="B186" s="1560" t="s">
        <v>766</v>
      </c>
      <c r="C186" s="1560"/>
      <c r="D186" s="582"/>
      <c r="E186" s="13"/>
      <c r="F186" s="13"/>
      <c r="G186" s="13"/>
      <c r="H186" s="13"/>
      <c r="I186" s="13"/>
      <c r="J186" s="13"/>
      <c r="K186" s="13"/>
      <c r="L186" s="13"/>
    </row>
    <row r="188" spans="2:15" ht="42" x14ac:dyDescent="0.3">
      <c r="B188" s="1252" t="s">
        <v>343</v>
      </c>
      <c r="C188" s="1252" t="s">
        <v>571</v>
      </c>
      <c r="D188" s="1252" t="s">
        <v>582</v>
      </c>
      <c r="E188" s="579" t="s">
        <v>655</v>
      </c>
      <c r="F188" s="1257" t="s">
        <v>572</v>
      </c>
      <c r="G188" s="1257"/>
      <c r="H188" s="1257"/>
      <c r="I188" s="1257"/>
      <c r="J188" s="1257"/>
      <c r="K188" s="1257" t="s">
        <v>576</v>
      </c>
      <c r="L188" s="1257"/>
      <c r="M188" s="1257"/>
      <c r="N188" s="1257" t="s">
        <v>580</v>
      </c>
      <c r="O188" s="1257" t="s">
        <v>581</v>
      </c>
    </row>
    <row r="189" spans="2:15" ht="28" x14ac:dyDescent="0.3">
      <c r="B189" s="1336"/>
      <c r="C189" s="1336"/>
      <c r="D189" s="1336"/>
      <c r="E189" s="580" t="s">
        <v>657</v>
      </c>
      <c r="F189" s="578" t="s">
        <v>578</v>
      </c>
      <c r="G189" s="578" t="s">
        <v>573</v>
      </c>
      <c r="H189" s="578" t="s">
        <v>659</v>
      </c>
      <c r="I189" s="580" t="s">
        <v>574</v>
      </c>
      <c r="J189" s="580" t="s">
        <v>575</v>
      </c>
      <c r="K189" s="580" t="s">
        <v>577</v>
      </c>
      <c r="L189" s="580" t="s">
        <v>579</v>
      </c>
      <c r="M189" s="580" t="s">
        <v>658</v>
      </c>
      <c r="N189" s="1257"/>
      <c r="O189" s="1257"/>
    </row>
    <row r="190" spans="2:15" x14ac:dyDescent="0.3">
      <c r="B190" s="1554">
        <f>B189+1</f>
        <v>1</v>
      </c>
      <c r="C190" s="1557"/>
      <c r="D190" s="128" t="s">
        <v>279</v>
      </c>
      <c r="E190" s="1545" t="s">
        <v>840</v>
      </c>
      <c r="F190" s="1546"/>
      <c r="G190" s="1546"/>
      <c r="H190" s="1546"/>
      <c r="I190" s="1546"/>
      <c r="J190" s="1546"/>
      <c r="K190" s="1546"/>
      <c r="L190" s="1546"/>
      <c r="M190" s="1546"/>
      <c r="N190" s="1546"/>
      <c r="O190" s="1547"/>
    </row>
    <row r="191" spans="2:15" x14ac:dyDescent="0.3">
      <c r="B191" s="1555"/>
      <c r="C191" s="1558"/>
      <c r="D191" s="128" t="s">
        <v>280</v>
      </c>
      <c r="E191" s="1548"/>
      <c r="F191" s="1549"/>
      <c r="G191" s="1549"/>
      <c r="H191" s="1549"/>
      <c r="I191" s="1549"/>
      <c r="J191" s="1549"/>
      <c r="K191" s="1549"/>
      <c r="L191" s="1549"/>
      <c r="M191" s="1549"/>
      <c r="N191" s="1549"/>
      <c r="O191" s="1550"/>
    </row>
    <row r="192" spans="2:15" x14ac:dyDescent="0.3">
      <c r="B192" s="1555"/>
      <c r="C192" s="1558"/>
      <c r="D192" s="128" t="s">
        <v>281</v>
      </c>
      <c r="E192" s="1548"/>
      <c r="F192" s="1549"/>
      <c r="G192" s="1549"/>
      <c r="H192" s="1549"/>
      <c r="I192" s="1549"/>
      <c r="J192" s="1549"/>
      <c r="K192" s="1549"/>
      <c r="L192" s="1549"/>
      <c r="M192" s="1549"/>
      <c r="N192" s="1549"/>
      <c r="O192" s="1550"/>
    </row>
    <row r="193" spans="2:15" x14ac:dyDescent="0.3">
      <c r="B193" s="1555"/>
      <c r="C193" s="1558"/>
      <c r="D193" s="128" t="s">
        <v>583</v>
      </c>
      <c r="E193" s="1548"/>
      <c r="F193" s="1549"/>
      <c r="G193" s="1549"/>
      <c r="H193" s="1549"/>
      <c r="I193" s="1549"/>
      <c r="J193" s="1549"/>
      <c r="K193" s="1549"/>
      <c r="L193" s="1549"/>
      <c r="M193" s="1549"/>
      <c r="N193" s="1549"/>
      <c r="O193" s="1550"/>
    </row>
    <row r="194" spans="2:15" x14ac:dyDescent="0.3">
      <c r="B194" s="1555"/>
      <c r="C194" s="1558"/>
      <c r="D194" s="128" t="s">
        <v>283</v>
      </c>
      <c r="E194" s="1548"/>
      <c r="F194" s="1549"/>
      <c r="G194" s="1549"/>
      <c r="H194" s="1549"/>
      <c r="I194" s="1549"/>
      <c r="J194" s="1549"/>
      <c r="K194" s="1549"/>
      <c r="L194" s="1549"/>
      <c r="M194" s="1549"/>
      <c r="N194" s="1549"/>
      <c r="O194" s="1550"/>
    </row>
    <row r="195" spans="2:15" x14ac:dyDescent="0.3">
      <c r="B195" s="1555"/>
      <c r="C195" s="1558"/>
      <c r="D195" s="128" t="s">
        <v>284</v>
      </c>
      <c r="E195" s="1548"/>
      <c r="F195" s="1549"/>
      <c r="G195" s="1549"/>
      <c r="H195" s="1549"/>
      <c r="I195" s="1549"/>
      <c r="J195" s="1549"/>
      <c r="K195" s="1549"/>
      <c r="L195" s="1549"/>
      <c r="M195" s="1549"/>
      <c r="N195" s="1549"/>
      <c r="O195" s="1550"/>
    </row>
    <row r="196" spans="2:15" x14ac:dyDescent="0.3">
      <c r="B196" s="1555"/>
      <c r="C196" s="1558"/>
      <c r="D196" s="128" t="s">
        <v>285</v>
      </c>
      <c r="E196" s="1548"/>
      <c r="F196" s="1549"/>
      <c r="G196" s="1549"/>
      <c r="H196" s="1549"/>
      <c r="I196" s="1549"/>
      <c r="J196" s="1549"/>
      <c r="K196" s="1549"/>
      <c r="L196" s="1549"/>
      <c r="M196" s="1549"/>
      <c r="N196" s="1549"/>
      <c r="O196" s="1550"/>
    </row>
    <row r="197" spans="2:15" x14ac:dyDescent="0.3">
      <c r="B197" s="1555"/>
      <c r="C197" s="1558"/>
      <c r="D197" s="128" t="s">
        <v>584</v>
      </c>
      <c r="E197" s="1548"/>
      <c r="F197" s="1549"/>
      <c r="G197" s="1549"/>
      <c r="H197" s="1549"/>
      <c r="I197" s="1549"/>
      <c r="J197" s="1549"/>
      <c r="K197" s="1549"/>
      <c r="L197" s="1549"/>
      <c r="M197" s="1549"/>
      <c r="N197" s="1549"/>
      <c r="O197" s="1550"/>
    </row>
    <row r="198" spans="2:15" x14ac:dyDescent="0.3">
      <c r="B198" s="1555"/>
      <c r="C198" s="1558"/>
      <c r="D198" s="128" t="s">
        <v>287</v>
      </c>
      <c r="E198" s="1548"/>
      <c r="F198" s="1549"/>
      <c r="G198" s="1549"/>
      <c r="H198" s="1549"/>
      <c r="I198" s="1549"/>
      <c r="J198" s="1549"/>
      <c r="K198" s="1549"/>
      <c r="L198" s="1549"/>
      <c r="M198" s="1549"/>
      <c r="N198" s="1549"/>
      <c r="O198" s="1550"/>
    </row>
    <row r="199" spans="2:15" x14ac:dyDescent="0.3">
      <c r="B199" s="1555"/>
      <c r="C199" s="1558"/>
      <c r="D199" s="128" t="s">
        <v>288</v>
      </c>
      <c r="E199" s="1548"/>
      <c r="F199" s="1549"/>
      <c r="G199" s="1549"/>
      <c r="H199" s="1549"/>
      <c r="I199" s="1549"/>
      <c r="J199" s="1549"/>
      <c r="K199" s="1549"/>
      <c r="L199" s="1549"/>
      <c r="M199" s="1549"/>
      <c r="N199" s="1549"/>
      <c r="O199" s="1550"/>
    </row>
    <row r="200" spans="2:15" x14ac:dyDescent="0.3">
      <c r="B200" s="1555"/>
      <c r="C200" s="1558"/>
      <c r="D200" s="128" t="s">
        <v>289</v>
      </c>
      <c r="E200" s="1548"/>
      <c r="F200" s="1549"/>
      <c r="G200" s="1549"/>
      <c r="H200" s="1549"/>
      <c r="I200" s="1549"/>
      <c r="J200" s="1549"/>
      <c r="K200" s="1549"/>
      <c r="L200" s="1549"/>
      <c r="M200" s="1549"/>
      <c r="N200" s="1549"/>
      <c r="O200" s="1550"/>
    </row>
    <row r="201" spans="2:15" x14ac:dyDescent="0.3">
      <c r="B201" s="1556"/>
      <c r="C201" s="1559"/>
      <c r="D201" s="128" t="s">
        <v>290</v>
      </c>
      <c r="E201" s="1548"/>
      <c r="F201" s="1549"/>
      <c r="G201" s="1549"/>
      <c r="H201" s="1549"/>
      <c r="I201" s="1549"/>
      <c r="J201" s="1549"/>
      <c r="K201" s="1549"/>
      <c r="L201" s="1549"/>
      <c r="M201" s="1549"/>
      <c r="N201" s="1549"/>
      <c r="O201" s="1550"/>
    </row>
    <row r="202" spans="2:15" x14ac:dyDescent="0.3">
      <c r="B202" s="1554">
        <f>B190+1</f>
        <v>2</v>
      </c>
      <c r="C202" s="1557"/>
      <c r="D202" s="128" t="s">
        <v>279</v>
      </c>
      <c r="E202" s="1548"/>
      <c r="F202" s="1549"/>
      <c r="G202" s="1549"/>
      <c r="H202" s="1549"/>
      <c r="I202" s="1549"/>
      <c r="J202" s="1549"/>
      <c r="K202" s="1549"/>
      <c r="L202" s="1549"/>
      <c r="M202" s="1549"/>
      <c r="N202" s="1549"/>
      <c r="O202" s="1550"/>
    </row>
    <row r="203" spans="2:15" x14ac:dyDescent="0.3">
      <c r="B203" s="1555"/>
      <c r="C203" s="1558"/>
      <c r="D203" s="128" t="s">
        <v>280</v>
      </c>
      <c r="E203" s="1548"/>
      <c r="F203" s="1549"/>
      <c r="G203" s="1549"/>
      <c r="H203" s="1549"/>
      <c r="I203" s="1549"/>
      <c r="J203" s="1549"/>
      <c r="K203" s="1549"/>
      <c r="L203" s="1549"/>
      <c r="M203" s="1549"/>
      <c r="N203" s="1549"/>
      <c r="O203" s="1550"/>
    </row>
    <row r="204" spans="2:15" x14ac:dyDescent="0.3">
      <c r="B204" s="1555"/>
      <c r="C204" s="1558"/>
      <c r="D204" s="128" t="s">
        <v>281</v>
      </c>
      <c r="E204" s="1548"/>
      <c r="F204" s="1549"/>
      <c r="G204" s="1549"/>
      <c r="H204" s="1549"/>
      <c r="I204" s="1549"/>
      <c r="J204" s="1549"/>
      <c r="K204" s="1549"/>
      <c r="L204" s="1549"/>
      <c r="M204" s="1549"/>
      <c r="N204" s="1549"/>
      <c r="O204" s="1550"/>
    </row>
    <row r="205" spans="2:15" x14ac:dyDescent="0.3">
      <c r="B205" s="1555"/>
      <c r="C205" s="1558"/>
      <c r="D205" s="128" t="s">
        <v>583</v>
      </c>
      <c r="E205" s="1548"/>
      <c r="F205" s="1549"/>
      <c r="G205" s="1549"/>
      <c r="H205" s="1549"/>
      <c r="I205" s="1549"/>
      <c r="J205" s="1549"/>
      <c r="K205" s="1549"/>
      <c r="L205" s="1549"/>
      <c r="M205" s="1549"/>
      <c r="N205" s="1549"/>
      <c r="O205" s="1550"/>
    </row>
    <row r="206" spans="2:15" x14ac:dyDescent="0.3">
      <c r="B206" s="1555"/>
      <c r="C206" s="1558"/>
      <c r="D206" s="128" t="s">
        <v>283</v>
      </c>
      <c r="E206" s="1548"/>
      <c r="F206" s="1549"/>
      <c r="G206" s="1549"/>
      <c r="H206" s="1549"/>
      <c r="I206" s="1549"/>
      <c r="J206" s="1549"/>
      <c r="K206" s="1549"/>
      <c r="L206" s="1549"/>
      <c r="M206" s="1549"/>
      <c r="N206" s="1549"/>
      <c r="O206" s="1550"/>
    </row>
    <row r="207" spans="2:15" x14ac:dyDescent="0.3">
      <c r="B207" s="1555"/>
      <c r="C207" s="1558"/>
      <c r="D207" s="128" t="s">
        <v>284</v>
      </c>
      <c r="E207" s="1548"/>
      <c r="F207" s="1549"/>
      <c r="G207" s="1549"/>
      <c r="H207" s="1549"/>
      <c r="I207" s="1549"/>
      <c r="J207" s="1549"/>
      <c r="K207" s="1549"/>
      <c r="L207" s="1549"/>
      <c r="M207" s="1549"/>
      <c r="N207" s="1549"/>
      <c r="O207" s="1550"/>
    </row>
    <row r="208" spans="2:15" x14ac:dyDescent="0.3">
      <c r="B208" s="1555"/>
      <c r="C208" s="1558"/>
      <c r="D208" s="128" t="s">
        <v>285</v>
      </c>
      <c r="E208" s="1548"/>
      <c r="F208" s="1549"/>
      <c r="G208" s="1549"/>
      <c r="H208" s="1549"/>
      <c r="I208" s="1549"/>
      <c r="J208" s="1549"/>
      <c r="K208" s="1549"/>
      <c r="L208" s="1549"/>
      <c r="M208" s="1549"/>
      <c r="N208" s="1549"/>
      <c r="O208" s="1550"/>
    </row>
    <row r="209" spans="2:15" x14ac:dyDescent="0.3">
      <c r="B209" s="1555"/>
      <c r="C209" s="1558"/>
      <c r="D209" s="128" t="s">
        <v>584</v>
      </c>
      <c r="E209" s="1548"/>
      <c r="F209" s="1549"/>
      <c r="G209" s="1549"/>
      <c r="H209" s="1549"/>
      <c r="I209" s="1549"/>
      <c r="J209" s="1549"/>
      <c r="K209" s="1549"/>
      <c r="L209" s="1549"/>
      <c r="M209" s="1549"/>
      <c r="N209" s="1549"/>
      <c r="O209" s="1550"/>
    </row>
    <row r="210" spans="2:15" x14ac:dyDescent="0.3">
      <c r="B210" s="1555"/>
      <c r="C210" s="1558"/>
      <c r="D210" s="128" t="s">
        <v>287</v>
      </c>
      <c r="E210" s="1548"/>
      <c r="F210" s="1549"/>
      <c r="G210" s="1549"/>
      <c r="H210" s="1549"/>
      <c r="I210" s="1549"/>
      <c r="J210" s="1549"/>
      <c r="K210" s="1549"/>
      <c r="L210" s="1549"/>
      <c r="M210" s="1549"/>
      <c r="N210" s="1549"/>
      <c r="O210" s="1550"/>
    </row>
    <row r="211" spans="2:15" x14ac:dyDescent="0.3">
      <c r="B211" s="1555"/>
      <c r="C211" s="1558"/>
      <c r="D211" s="128" t="s">
        <v>288</v>
      </c>
      <c r="E211" s="1548"/>
      <c r="F211" s="1549"/>
      <c r="G211" s="1549"/>
      <c r="H211" s="1549"/>
      <c r="I211" s="1549"/>
      <c r="J211" s="1549"/>
      <c r="K211" s="1549"/>
      <c r="L211" s="1549"/>
      <c r="M211" s="1549"/>
      <c r="N211" s="1549"/>
      <c r="O211" s="1550"/>
    </row>
    <row r="212" spans="2:15" x14ac:dyDescent="0.3">
      <c r="B212" s="1555"/>
      <c r="C212" s="1558"/>
      <c r="D212" s="128" t="s">
        <v>289</v>
      </c>
      <c r="E212" s="1548"/>
      <c r="F212" s="1549"/>
      <c r="G212" s="1549"/>
      <c r="H212" s="1549"/>
      <c r="I212" s="1549"/>
      <c r="J212" s="1549"/>
      <c r="K212" s="1549"/>
      <c r="L212" s="1549"/>
      <c r="M212" s="1549"/>
      <c r="N212" s="1549"/>
      <c r="O212" s="1550"/>
    </row>
    <row r="213" spans="2:15" x14ac:dyDescent="0.3">
      <c r="B213" s="1556"/>
      <c r="C213" s="1559"/>
      <c r="D213" s="128" t="s">
        <v>290</v>
      </c>
      <c r="E213" s="1548"/>
      <c r="F213" s="1549"/>
      <c r="G213" s="1549"/>
      <c r="H213" s="1549"/>
      <c r="I213" s="1549"/>
      <c r="J213" s="1549"/>
      <c r="K213" s="1549"/>
      <c r="L213" s="1549"/>
      <c r="M213" s="1549"/>
      <c r="N213" s="1549"/>
      <c r="O213" s="1550"/>
    </row>
    <row r="214" spans="2:15" x14ac:dyDescent="0.3">
      <c r="B214" s="101">
        <v>3</v>
      </c>
      <c r="C214" s="127"/>
      <c r="D214" s="127"/>
      <c r="E214" s="1548"/>
      <c r="F214" s="1549"/>
      <c r="G214" s="1549"/>
      <c r="H214" s="1549"/>
      <c r="I214" s="1549"/>
      <c r="J214" s="1549"/>
      <c r="K214" s="1549"/>
      <c r="L214" s="1549"/>
      <c r="M214" s="1549"/>
      <c r="N214" s="1549"/>
      <c r="O214" s="1550"/>
    </row>
    <row r="215" spans="2:15" x14ac:dyDescent="0.3">
      <c r="B215" s="101" t="s">
        <v>489</v>
      </c>
      <c r="C215" s="129"/>
      <c r="D215" s="129"/>
      <c r="E215" s="1551"/>
      <c r="F215" s="1552"/>
      <c r="G215" s="1552"/>
      <c r="H215" s="1552"/>
      <c r="I215" s="1552"/>
      <c r="J215" s="1552"/>
      <c r="K215" s="1552"/>
      <c r="L215" s="1552"/>
      <c r="M215" s="1552"/>
      <c r="N215" s="1552"/>
      <c r="O215" s="1553"/>
    </row>
    <row r="217" spans="2:15" x14ac:dyDescent="0.3">
      <c r="B217" s="289" t="s">
        <v>585</v>
      </c>
    </row>
    <row r="218" spans="2:15" x14ac:dyDescent="0.3">
      <c r="B218" s="289" t="s">
        <v>654</v>
      </c>
    </row>
    <row r="219" spans="2:15" x14ac:dyDescent="0.3">
      <c r="B219" s="289" t="s">
        <v>586</v>
      </c>
    </row>
    <row r="220" spans="2:15" x14ac:dyDescent="0.3">
      <c r="B220" s="289" t="s">
        <v>656</v>
      </c>
    </row>
    <row r="222" spans="2:15" x14ac:dyDescent="0.3">
      <c r="B222" s="1560" t="s">
        <v>767</v>
      </c>
      <c r="C222" s="1560"/>
      <c r="D222" s="582"/>
      <c r="E222" s="13"/>
      <c r="F222" s="13"/>
      <c r="G222" s="13"/>
      <c r="H222" s="13"/>
      <c r="I222" s="13"/>
      <c r="J222" s="13"/>
      <c r="K222" s="13"/>
      <c r="L222" s="13"/>
    </row>
    <row r="224" spans="2:15" ht="57" customHeight="1" x14ac:dyDescent="0.3">
      <c r="B224" s="1252" t="s">
        <v>343</v>
      </c>
      <c r="C224" s="1252" t="s">
        <v>571</v>
      </c>
      <c r="D224" s="1252" t="s">
        <v>582</v>
      </c>
      <c r="E224" s="579" t="s">
        <v>655</v>
      </c>
      <c r="F224" s="1259" t="s">
        <v>572</v>
      </c>
      <c r="G224" s="1260"/>
      <c r="H224" s="1260"/>
      <c r="I224" s="1260"/>
      <c r="J224" s="1261"/>
      <c r="K224" s="1259" t="s">
        <v>576</v>
      </c>
      <c r="L224" s="1260"/>
      <c r="M224" s="1261"/>
      <c r="N224" s="1252" t="s">
        <v>580</v>
      </c>
      <c r="O224" s="1252" t="s">
        <v>581</v>
      </c>
    </row>
    <row r="225" spans="2:15" ht="28" x14ac:dyDescent="0.3">
      <c r="B225" s="1336"/>
      <c r="C225" s="1336"/>
      <c r="D225" s="1336"/>
      <c r="E225" s="580" t="s">
        <v>657</v>
      </c>
      <c r="F225" s="578" t="s">
        <v>578</v>
      </c>
      <c r="G225" s="578" t="s">
        <v>573</v>
      </c>
      <c r="H225" s="578" t="s">
        <v>659</v>
      </c>
      <c r="I225" s="580" t="s">
        <v>574</v>
      </c>
      <c r="J225" s="580" t="s">
        <v>575</v>
      </c>
      <c r="K225" s="580" t="s">
        <v>577</v>
      </c>
      <c r="L225" s="580" t="s">
        <v>579</v>
      </c>
      <c r="M225" s="580" t="s">
        <v>658</v>
      </c>
      <c r="N225" s="1336"/>
      <c r="O225" s="1336"/>
    </row>
    <row r="226" spans="2:15" x14ac:dyDescent="0.3">
      <c r="B226" s="1554">
        <f>B225+1</f>
        <v>1</v>
      </c>
      <c r="C226" s="1557"/>
      <c r="D226" s="128" t="s">
        <v>279</v>
      </c>
      <c r="E226" s="1545" t="s">
        <v>840</v>
      </c>
      <c r="F226" s="1546"/>
      <c r="G226" s="1546"/>
      <c r="H226" s="1546"/>
      <c r="I226" s="1546"/>
      <c r="J226" s="1546"/>
      <c r="K226" s="1546"/>
      <c r="L226" s="1546"/>
      <c r="M226" s="1546"/>
      <c r="N226" s="1546"/>
      <c r="O226" s="1547"/>
    </row>
    <row r="227" spans="2:15" x14ac:dyDescent="0.3">
      <c r="B227" s="1555"/>
      <c r="C227" s="1558"/>
      <c r="D227" s="128" t="s">
        <v>280</v>
      </c>
      <c r="E227" s="1548"/>
      <c r="F227" s="1549"/>
      <c r="G227" s="1549"/>
      <c r="H227" s="1549"/>
      <c r="I227" s="1549"/>
      <c r="J227" s="1549"/>
      <c r="K227" s="1549"/>
      <c r="L227" s="1549"/>
      <c r="M227" s="1549"/>
      <c r="N227" s="1549"/>
      <c r="O227" s="1550"/>
    </row>
    <row r="228" spans="2:15" x14ac:dyDescent="0.3">
      <c r="B228" s="1555"/>
      <c r="C228" s="1558"/>
      <c r="D228" s="128" t="s">
        <v>281</v>
      </c>
      <c r="E228" s="1548"/>
      <c r="F228" s="1549"/>
      <c r="G228" s="1549"/>
      <c r="H228" s="1549"/>
      <c r="I228" s="1549"/>
      <c r="J228" s="1549"/>
      <c r="K228" s="1549"/>
      <c r="L228" s="1549"/>
      <c r="M228" s="1549"/>
      <c r="N228" s="1549"/>
      <c r="O228" s="1550"/>
    </row>
    <row r="229" spans="2:15" x14ac:dyDescent="0.3">
      <c r="B229" s="1555"/>
      <c r="C229" s="1558"/>
      <c r="D229" s="128" t="s">
        <v>583</v>
      </c>
      <c r="E229" s="1548"/>
      <c r="F229" s="1549"/>
      <c r="G229" s="1549"/>
      <c r="H229" s="1549"/>
      <c r="I229" s="1549"/>
      <c r="J229" s="1549"/>
      <c r="K229" s="1549"/>
      <c r="L229" s="1549"/>
      <c r="M229" s="1549"/>
      <c r="N229" s="1549"/>
      <c r="O229" s="1550"/>
    </row>
    <row r="230" spans="2:15" x14ac:dyDescent="0.3">
      <c r="B230" s="1555"/>
      <c r="C230" s="1558"/>
      <c r="D230" s="128" t="s">
        <v>283</v>
      </c>
      <c r="E230" s="1548"/>
      <c r="F230" s="1549"/>
      <c r="G230" s="1549"/>
      <c r="H230" s="1549"/>
      <c r="I230" s="1549"/>
      <c r="J230" s="1549"/>
      <c r="K230" s="1549"/>
      <c r="L230" s="1549"/>
      <c r="M230" s="1549"/>
      <c r="N230" s="1549"/>
      <c r="O230" s="1550"/>
    </row>
    <row r="231" spans="2:15" x14ac:dyDescent="0.3">
      <c r="B231" s="1555"/>
      <c r="C231" s="1558"/>
      <c r="D231" s="128" t="s">
        <v>284</v>
      </c>
      <c r="E231" s="1548"/>
      <c r="F231" s="1549"/>
      <c r="G231" s="1549"/>
      <c r="H231" s="1549"/>
      <c r="I231" s="1549"/>
      <c r="J231" s="1549"/>
      <c r="K231" s="1549"/>
      <c r="L231" s="1549"/>
      <c r="M231" s="1549"/>
      <c r="N231" s="1549"/>
      <c r="O231" s="1550"/>
    </row>
    <row r="232" spans="2:15" x14ac:dyDescent="0.3">
      <c r="B232" s="1555"/>
      <c r="C232" s="1558"/>
      <c r="D232" s="128" t="s">
        <v>285</v>
      </c>
      <c r="E232" s="1548"/>
      <c r="F232" s="1549"/>
      <c r="G232" s="1549"/>
      <c r="H232" s="1549"/>
      <c r="I232" s="1549"/>
      <c r="J232" s="1549"/>
      <c r="K232" s="1549"/>
      <c r="L232" s="1549"/>
      <c r="M232" s="1549"/>
      <c r="N232" s="1549"/>
      <c r="O232" s="1550"/>
    </row>
    <row r="233" spans="2:15" x14ac:dyDescent="0.3">
      <c r="B233" s="1555"/>
      <c r="C233" s="1558"/>
      <c r="D233" s="128" t="s">
        <v>584</v>
      </c>
      <c r="E233" s="1548"/>
      <c r="F233" s="1549"/>
      <c r="G233" s="1549"/>
      <c r="H233" s="1549"/>
      <c r="I233" s="1549"/>
      <c r="J233" s="1549"/>
      <c r="K233" s="1549"/>
      <c r="L233" s="1549"/>
      <c r="M233" s="1549"/>
      <c r="N233" s="1549"/>
      <c r="O233" s="1550"/>
    </row>
    <row r="234" spans="2:15" x14ac:dyDescent="0.3">
      <c r="B234" s="1555"/>
      <c r="C234" s="1558"/>
      <c r="D234" s="128" t="s">
        <v>287</v>
      </c>
      <c r="E234" s="1548"/>
      <c r="F234" s="1549"/>
      <c r="G234" s="1549"/>
      <c r="H234" s="1549"/>
      <c r="I234" s="1549"/>
      <c r="J234" s="1549"/>
      <c r="K234" s="1549"/>
      <c r="L234" s="1549"/>
      <c r="M234" s="1549"/>
      <c r="N234" s="1549"/>
      <c r="O234" s="1550"/>
    </row>
    <row r="235" spans="2:15" x14ac:dyDescent="0.3">
      <c r="B235" s="1555"/>
      <c r="C235" s="1558"/>
      <c r="D235" s="128" t="s">
        <v>288</v>
      </c>
      <c r="E235" s="1548"/>
      <c r="F235" s="1549"/>
      <c r="G235" s="1549"/>
      <c r="H235" s="1549"/>
      <c r="I235" s="1549"/>
      <c r="J235" s="1549"/>
      <c r="K235" s="1549"/>
      <c r="L235" s="1549"/>
      <c r="M235" s="1549"/>
      <c r="N235" s="1549"/>
      <c r="O235" s="1550"/>
    </row>
    <row r="236" spans="2:15" x14ac:dyDescent="0.3">
      <c r="B236" s="1555"/>
      <c r="C236" s="1558"/>
      <c r="D236" s="128" t="s">
        <v>289</v>
      </c>
      <c r="E236" s="1548"/>
      <c r="F236" s="1549"/>
      <c r="G236" s="1549"/>
      <c r="H236" s="1549"/>
      <c r="I236" s="1549"/>
      <c r="J236" s="1549"/>
      <c r="K236" s="1549"/>
      <c r="L236" s="1549"/>
      <c r="M236" s="1549"/>
      <c r="N236" s="1549"/>
      <c r="O236" s="1550"/>
    </row>
    <row r="237" spans="2:15" x14ac:dyDescent="0.3">
      <c r="B237" s="1556"/>
      <c r="C237" s="1559"/>
      <c r="D237" s="128" t="s">
        <v>290</v>
      </c>
      <c r="E237" s="1548"/>
      <c r="F237" s="1549"/>
      <c r="G237" s="1549"/>
      <c r="H237" s="1549"/>
      <c r="I237" s="1549"/>
      <c r="J237" s="1549"/>
      <c r="K237" s="1549"/>
      <c r="L237" s="1549"/>
      <c r="M237" s="1549"/>
      <c r="N237" s="1549"/>
      <c r="O237" s="1550"/>
    </row>
    <row r="238" spans="2:15" x14ac:dyDescent="0.3">
      <c r="B238" s="1554">
        <f>B226+1</f>
        <v>2</v>
      </c>
      <c r="C238" s="1557"/>
      <c r="D238" s="128" t="s">
        <v>279</v>
      </c>
      <c r="E238" s="1548"/>
      <c r="F238" s="1549"/>
      <c r="G238" s="1549"/>
      <c r="H238" s="1549"/>
      <c r="I238" s="1549"/>
      <c r="J238" s="1549"/>
      <c r="K238" s="1549"/>
      <c r="L238" s="1549"/>
      <c r="M238" s="1549"/>
      <c r="N238" s="1549"/>
      <c r="O238" s="1550"/>
    </row>
    <row r="239" spans="2:15" x14ac:dyDescent="0.3">
      <c r="B239" s="1555"/>
      <c r="C239" s="1558"/>
      <c r="D239" s="128" t="s">
        <v>280</v>
      </c>
      <c r="E239" s="1548"/>
      <c r="F239" s="1549"/>
      <c r="G239" s="1549"/>
      <c r="H239" s="1549"/>
      <c r="I239" s="1549"/>
      <c r="J239" s="1549"/>
      <c r="K239" s="1549"/>
      <c r="L239" s="1549"/>
      <c r="M239" s="1549"/>
      <c r="N239" s="1549"/>
      <c r="O239" s="1550"/>
    </row>
    <row r="240" spans="2:15" x14ac:dyDescent="0.3">
      <c r="B240" s="1555"/>
      <c r="C240" s="1558"/>
      <c r="D240" s="128" t="s">
        <v>281</v>
      </c>
      <c r="E240" s="1548"/>
      <c r="F240" s="1549"/>
      <c r="G240" s="1549"/>
      <c r="H240" s="1549"/>
      <c r="I240" s="1549"/>
      <c r="J240" s="1549"/>
      <c r="K240" s="1549"/>
      <c r="L240" s="1549"/>
      <c r="M240" s="1549"/>
      <c r="N240" s="1549"/>
      <c r="O240" s="1550"/>
    </row>
    <row r="241" spans="2:15" x14ac:dyDescent="0.3">
      <c r="B241" s="1555"/>
      <c r="C241" s="1558"/>
      <c r="D241" s="128" t="s">
        <v>583</v>
      </c>
      <c r="E241" s="1548"/>
      <c r="F241" s="1549"/>
      <c r="G241" s="1549"/>
      <c r="H241" s="1549"/>
      <c r="I241" s="1549"/>
      <c r="J241" s="1549"/>
      <c r="K241" s="1549"/>
      <c r="L241" s="1549"/>
      <c r="M241" s="1549"/>
      <c r="N241" s="1549"/>
      <c r="O241" s="1550"/>
    </row>
    <row r="242" spans="2:15" x14ac:dyDescent="0.3">
      <c r="B242" s="1555"/>
      <c r="C242" s="1558"/>
      <c r="D242" s="128" t="s">
        <v>283</v>
      </c>
      <c r="E242" s="1548"/>
      <c r="F242" s="1549"/>
      <c r="G242" s="1549"/>
      <c r="H242" s="1549"/>
      <c r="I242" s="1549"/>
      <c r="J242" s="1549"/>
      <c r="K242" s="1549"/>
      <c r="L242" s="1549"/>
      <c r="M242" s="1549"/>
      <c r="N242" s="1549"/>
      <c r="O242" s="1550"/>
    </row>
    <row r="243" spans="2:15" x14ac:dyDescent="0.3">
      <c r="B243" s="1555"/>
      <c r="C243" s="1558"/>
      <c r="D243" s="128" t="s">
        <v>284</v>
      </c>
      <c r="E243" s="1548"/>
      <c r="F243" s="1549"/>
      <c r="G243" s="1549"/>
      <c r="H243" s="1549"/>
      <c r="I243" s="1549"/>
      <c r="J243" s="1549"/>
      <c r="K243" s="1549"/>
      <c r="L243" s="1549"/>
      <c r="M243" s="1549"/>
      <c r="N243" s="1549"/>
      <c r="O243" s="1550"/>
    </row>
    <row r="244" spans="2:15" x14ac:dyDescent="0.3">
      <c r="B244" s="1555"/>
      <c r="C244" s="1558"/>
      <c r="D244" s="128" t="s">
        <v>285</v>
      </c>
      <c r="E244" s="1548"/>
      <c r="F244" s="1549"/>
      <c r="G244" s="1549"/>
      <c r="H244" s="1549"/>
      <c r="I244" s="1549"/>
      <c r="J244" s="1549"/>
      <c r="K244" s="1549"/>
      <c r="L244" s="1549"/>
      <c r="M244" s="1549"/>
      <c r="N244" s="1549"/>
      <c r="O244" s="1550"/>
    </row>
    <row r="245" spans="2:15" x14ac:dyDescent="0.3">
      <c r="B245" s="1555"/>
      <c r="C245" s="1558"/>
      <c r="D245" s="128" t="s">
        <v>584</v>
      </c>
      <c r="E245" s="1548"/>
      <c r="F245" s="1549"/>
      <c r="G245" s="1549"/>
      <c r="H245" s="1549"/>
      <c r="I245" s="1549"/>
      <c r="J245" s="1549"/>
      <c r="K245" s="1549"/>
      <c r="L245" s="1549"/>
      <c r="M245" s="1549"/>
      <c r="N245" s="1549"/>
      <c r="O245" s="1550"/>
    </row>
    <row r="246" spans="2:15" x14ac:dyDescent="0.3">
      <c r="B246" s="1555"/>
      <c r="C246" s="1558"/>
      <c r="D246" s="128" t="s">
        <v>287</v>
      </c>
      <c r="E246" s="1548"/>
      <c r="F246" s="1549"/>
      <c r="G246" s="1549"/>
      <c r="H246" s="1549"/>
      <c r="I246" s="1549"/>
      <c r="J246" s="1549"/>
      <c r="K246" s="1549"/>
      <c r="L246" s="1549"/>
      <c r="M246" s="1549"/>
      <c r="N246" s="1549"/>
      <c r="O246" s="1550"/>
    </row>
    <row r="247" spans="2:15" x14ac:dyDescent="0.3">
      <c r="B247" s="1555"/>
      <c r="C247" s="1558"/>
      <c r="D247" s="128" t="s">
        <v>288</v>
      </c>
      <c r="E247" s="1548"/>
      <c r="F247" s="1549"/>
      <c r="G247" s="1549"/>
      <c r="H247" s="1549"/>
      <c r="I247" s="1549"/>
      <c r="J247" s="1549"/>
      <c r="K247" s="1549"/>
      <c r="L247" s="1549"/>
      <c r="M247" s="1549"/>
      <c r="N247" s="1549"/>
      <c r="O247" s="1550"/>
    </row>
    <row r="248" spans="2:15" x14ac:dyDescent="0.3">
      <c r="B248" s="1555"/>
      <c r="C248" s="1558"/>
      <c r="D248" s="128" t="s">
        <v>289</v>
      </c>
      <c r="E248" s="1548"/>
      <c r="F248" s="1549"/>
      <c r="G248" s="1549"/>
      <c r="H248" s="1549"/>
      <c r="I248" s="1549"/>
      <c r="J248" s="1549"/>
      <c r="K248" s="1549"/>
      <c r="L248" s="1549"/>
      <c r="M248" s="1549"/>
      <c r="N248" s="1549"/>
      <c r="O248" s="1550"/>
    </row>
    <row r="249" spans="2:15" x14ac:dyDescent="0.3">
      <c r="B249" s="1556"/>
      <c r="C249" s="1559"/>
      <c r="D249" s="128" t="s">
        <v>290</v>
      </c>
      <c r="E249" s="1548"/>
      <c r="F249" s="1549"/>
      <c r="G249" s="1549"/>
      <c r="H249" s="1549"/>
      <c r="I249" s="1549"/>
      <c r="J249" s="1549"/>
      <c r="K249" s="1549"/>
      <c r="L249" s="1549"/>
      <c r="M249" s="1549"/>
      <c r="N249" s="1549"/>
      <c r="O249" s="1550"/>
    </row>
    <row r="250" spans="2:15" x14ac:dyDescent="0.3">
      <c r="B250" s="101">
        <v>3</v>
      </c>
      <c r="C250" s="127"/>
      <c r="D250" s="127"/>
      <c r="E250" s="1548"/>
      <c r="F250" s="1549"/>
      <c r="G250" s="1549"/>
      <c r="H250" s="1549"/>
      <c r="I250" s="1549"/>
      <c r="J250" s="1549"/>
      <c r="K250" s="1549"/>
      <c r="L250" s="1549"/>
      <c r="M250" s="1549"/>
      <c r="N250" s="1549"/>
      <c r="O250" s="1550"/>
    </row>
    <row r="251" spans="2:15" x14ac:dyDescent="0.3">
      <c r="B251" s="101" t="s">
        <v>489</v>
      </c>
      <c r="C251" s="129"/>
      <c r="D251" s="129"/>
      <c r="E251" s="1551"/>
      <c r="F251" s="1552"/>
      <c r="G251" s="1552"/>
      <c r="H251" s="1552"/>
      <c r="I251" s="1552"/>
      <c r="J251" s="1552"/>
      <c r="K251" s="1552"/>
      <c r="L251" s="1552"/>
      <c r="M251" s="1552"/>
      <c r="N251" s="1552"/>
      <c r="O251" s="1553"/>
    </row>
    <row r="253" spans="2:15" x14ac:dyDescent="0.3">
      <c r="B253" s="289" t="s">
        <v>585</v>
      </c>
    </row>
    <row r="254" spans="2:15" x14ac:dyDescent="0.3">
      <c r="B254" s="289" t="s">
        <v>654</v>
      </c>
    </row>
    <row r="255" spans="2:15" x14ac:dyDescent="0.3">
      <c r="B255" s="289" t="s">
        <v>586</v>
      </c>
    </row>
    <row r="256" spans="2:15" x14ac:dyDescent="0.3">
      <c r="B256" s="289" t="s">
        <v>656</v>
      </c>
    </row>
    <row r="258" spans="2:15" x14ac:dyDescent="0.3">
      <c r="B258" s="1560" t="s">
        <v>768</v>
      </c>
      <c r="C258" s="1560"/>
      <c r="D258" s="582"/>
      <c r="E258" s="13"/>
      <c r="F258" s="13"/>
      <c r="G258" s="13"/>
      <c r="H258" s="13"/>
      <c r="I258" s="13"/>
      <c r="J258" s="13"/>
      <c r="K258" s="13"/>
      <c r="L258" s="13"/>
    </row>
    <row r="260" spans="2:15" ht="42" x14ac:dyDescent="0.3">
      <c r="B260" s="1252" t="s">
        <v>343</v>
      </c>
      <c r="C260" s="1252" t="s">
        <v>571</v>
      </c>
      <c r="D260" s="1252" t="s">
        <v>582</v>
      </c>
      <c r="E260" s="579" t="s">
        <v>655</v>
      </c>
      <c r="F260" s="1257" t="s">
        <v>572</v>
      </c>
      <c r="G260" s="1257"/>
      <c r="H260" s="1257"/>
      <c r="I260" s="1257"/>
      <c r="J260" s="1257"/>
      <c r="K260" s="1257" t="s">
        <v>576</v>
      </c>
      <c r="L260" s="1257"/>
      <c r="M260" s="1257"/>
      <c r="N260" s="1257" t="s">
        <v>580</v>
      </c>
      <c r="O260" s="1257" t="s">
        <v>581</v>
      </c>
    </row>
    <row r="261" spans="2:15" ht="28" x14ac:dyDescent="0.3">
      <c r="B261" s="1336"/>
      <c r="C261" s="1336"/>
      <c r="D261" s="1336"/>
      <c r="E261" s="580" t="s">
        <v>657</v>
      </c>
      <c r="F261" s="578" t="s">
        <v>578</v>
      </c>
      <c r="G261" s="578" t="s">
        <v>573</v>
      </c>
      <c r="H261" s="578" t="s">
        <v>659</v>
      </c>
      <c r="I261" s="580" t="s">
        <v>574</v>
      </c>
      <c r="J261" s="580" t="s">
        <v>575</v>
      </c>
      <c r="K261" s="580" t="s">
        <v>577</v>
      </c>
      <c r="L261" s="580" t="s">
        <v>579</v>
      </c>
      <c r="M261" s="580" t="s">
        <v>658</v>
      </c>
      <c r="N261" s="1257"/>
      <c r="O261" s="1257"/>
    </row>
    <row r="262" spans="2:15" x14ac:dyDescent="0.3">
      <c r="B262" s="1554">
        <f>B261+1</f>
        <v>1</v>
      </c>
      <c r="C262" s="1557"/>
      <c r="D262" s="128" t="s">
        <v>279</v>
      </c>
      <c r="E262" s="1545" t="s">
        <v>840</v>
      </c>
      <c r="F262" s="1546"/>
      <c r="G262" s="1546"/>
      <c r="H262" s="1546"/>
      <c r="I262" s="1546"/>
      <c r="J262" s="1546"/>
      <c r="K262" s="1546"/>
      <c r="L262" s="1546"/>
      <c r="M262" s="1546"/>
      <c r="N262" s="1546"/>
      <c r="O262" s="1547"/>
    </row>
    <row r="263" spans="2:15" x14ac:dyDescent="0.3">
      <c r="B263" s="1555"/>
      <c r="C263" s="1558"/>
      <c r="D263" s="128" t="s">
        <v>280</v>
      </c>
      <c r="E263" s="1548"/>
      <c r="F263" s="1549"/>
      <c r="G263" s="1549"/>
      <c r="H263" s="1549"/>
      <c r="I263" s="1549"/>
      <c r="J263" s="1549"/>
      <c r="K263" s="1549"/>
      <c r="L263" s="1549"/>
      <c r="M263" s="1549"/>
      <c r="N263" s="1549"/>
      <c r="O263" s="1550"/>
    </row>
    <row r="264" spans="2:15" x14ac:dyDescent="0.3">
      <c r="B264" s="1555"/>
      <c r="C264" s="1558"/>
      <c r="D264" s="128" t="s">
        <v>281</v>
      </c>
      <c r="E264" s="1548"/>
      <c r="F264" s="1549"/>
      <c r="G264" s="1549"/>
      <c r="H264" s="1549"/>
      <c r="I264" s="1549"/>
      <c r="J264" s="1549"/>
      <c r="K264" s="1549"/>
      <c r="L264" s="1549"/>
      <c r="M264" s="1549"/>
      <c r="N264" s="1549"/>
      <c r="O264" s="1550"/>
    </row>
    <row r="265" spans="2:15" x14ac:dyDescent="0.3">
      <c r="B265" s="1555"/>
      <c r="C265" s="1558"/>
      <c r="D265" s="128" t="s">
        <v>583</v>
      </c>
      <c r="E265" s="1548"/>
      <c r="F265" s="1549"/>
      <c r="G265" s="1549"/>
      <c r="H265" s="1549"/>
      <c r="I265" s="1549"/>
      <c r="J265" s="1549"/>
      <c r="K265" s="1549"/>
      <c r="L265" s="1549"/>
      <c r="M265" s="1549"/>
      <c r="N265" s="1549"/>
      <c r="O265" s="1550"/>
    </row>
    <row r="266" spans="2:15" x14ac:dyDescent="0.3">
      <c r="B266" s="1555"/>
      <c r="C266" s="1558"/>
      <c r="D266" s="128" t="s">
        <v>283</v>
      </c>
      <c r="E266" s="1548"/>
      <c r="F266" s="1549"/>
      <c r="G266" s="1549"/>
      <c r="H266" s="1549"/>
      <c r="I266" s="1549"/>
      <c r="J266" s="1549"/>
      <c r="K266" s="1549"/>
      <c r="L266" s="1549"/>
      <c r="M266" s="1549"/>
      <c r="N266" s="1549"/>
      <c r="O266" s="1550"/>
    </row>
    <row r="267" spans="2:15" x14ac:dyDescent="0.3">
      <c r="B267" s="1555"/>
      <c r="C267" s="1558"/>
      <c r="D267" s="128" t="s">
        <v>284</v>
      </c>
      <c r="E267" s="1548"/>
      <c r="F267" s="1549"/>
      <c r="G267" s="1549"/>
      <c r="H267" s="1549"/>
      <c r="I267" s="1549"/>
      <c r="J267" s="1549"/>
      <c r="K267" s="1549"/>
      <c r="L267" s="1549"/>
      <c r="M267" s="1549"/>
      <c r="N267" s="1549"/>
      <c r="O267" s="1550"/>
    </row>
    <row r="268" spans="2:15" x14ac:dyDescent="0.3">
      <c r="B268" s="1555"/>
      <c r="C268" s="1558"/>
      <c r="D268" s="128" t="s">
        <v>285</v>
      </c>
      <c r="E268" s="1548"/>
      <c r="F268" s="1549"/>
      <c r="G268" s="1549"/>
      <c r="H268" s="1549"/>
      <c r="I268" s="1549"/>
      <c r="J268" s="1549"/>
      <c r="K268" s="1549"/>
      <c r="L268" s="1549"/>
      <c r="M268" s="1549"/>
      <c r="N268" s="1549"/>
      <c r="O268" s="1550"/>
    </row>
    <row r="269" spans="2:15" x14ac:dyDescent="0.3">
      <c r="B269" s="1555"/>
      <c r="C269" s="1558"/>
      <c r="D269" s="128" t="s">
        <v>584</v>
      </c>
      <c r="E269" s="1548"/>
      <c r="F269" s="1549"/>
      <c r="G269" s="1549"/>
      <c r="H269" s="1549"/>
      <c r="I269" s="1549"/>
      <c r="J269" s="1549"/>
      <c r="K269" s="1549"/>
      <c r="L269" s="1549"/>
      <c r="M269" s="1549"/>
      <c r="N269" s="1549"/>
      <c r="O269" s="1550"/>
    </row>
    <row r="270" spans="2:15" x14ac:dyDescent="0.3">
      <c r="B270" s="1555"/>
      <c r="C270" s="1558"/>
      <c r="D270" s="128" t="s">
        <v>287</v>
      </c>
      <c r="E270" s="1548"/>
      <c r="F270" s="1549"/>
      <c r="G270" s="1549"/>
      <c r="H270" s="1549"/>
      <c r="I270" s="1549"/>
      <c r="J270" s="1549"/>
      <c r="K270" s="1549"/>
      <c r="L270" s="1549"/>
      <c r="M270" s="1549"/>
      <c r="N270" s="1549"/>
      <c r="O270" s="1550"/>
    </row>
    <row r="271" spans="2:15" x14ac:dyDescent="0.3">
      <c r="B271" s="1555"/>
      <c r="C271" s="1558"/>
      <c r="D271" s="128" t="s">
        <v>288</v>
      </c>
      <c r="E271" s="1548"/>
      <c r="F271" s="1549"/>
      <c r="G271" s="1549"/>
      <c r="H271" s="1549"/>
      <c r="I271" s="1549"/>
      <c r="J271" s="1549"/>
      <c r="K271" s="1549"/>
      <c r="L271" s="1549"/>
      <c r="M271" s="1549"/>
      <c r="N271" s="1549"/>
      <c r="O271" s="1550"/>
    </row>
    <row r="272" spans="2:15" x14ac:dyDescent="0.3">
      <c r="B272" s="1555"/>
      <c r="C272" s="1558"/>
      <c r="D272" s="128" t="s">
        <v>289</v>
      </c>
      <c r="E272" s="1548"/>
      <c r="F272" s="1549"/>
      <c r="G272" s="1549"/>
      <c r="H272" s="1549"/>
      <c r="I272" s="1549"/>
      <c r="J272" s="1549"/>
      <c r="K272" s="1549"/>
      <c r="L272" s="1549"/>
      <c r="M272" s="1549"/>
      <c r="N272" s="1549"/>
      <c r="O272" s="1550"/>
    </row>
    <row r="273" spans="2:15" x14ac:dyDescent="0.3">
      <c r="B273" s="1556"/>
      <c r="C273" s="1559"/>
      <c r="D273" s="128" t="s">
        <v>290</v>
      </c>
      <c r="E273" s="1548"/>
      <c r="F273" s="1549"/>
      <c r="G273" s="1549"/>
      <c r="H273" s="1549"/>
      <c r="I273" s="1549"/>
      <c r="J273" s="1549"/>
      <c r="K273" s="1549"/>
      <c r="L273" s="1549"/>
      <c r="M273" s="1549"/>
      <c r="N273" s="1549"/>
      <c r="O273" s="1550"/>
    </row>
    <row r="274" spans="2:15" x14ac:dyDescent="0.3">
      <c r="B274" s="1554">
        <f>B262+1</f>
        <v>2</v>
      </c>
      <c r="C274" s="1557"/>
      <c r="D274" s="128" t="s">
        <v>279</v>
      </c>
      <c r="E274" s="1548"/>
      <c r="F274" s="1549"/>
      <c r="G274" s="1549"/>
      <c r="H274" s="1549"/>
      <c r="I274" s="1549"/>
      <c r="J274" s="1549"/>
      <c r="K274" s="1549"/>
      <c r="L274" s="1549"/>
      <c r="M274" s="1549"/>
      <c r="N274" s="1549"/>
      <c r="O274" s="1550"/>
    </row>
    <row r="275" spans="2:15" x14ac:dyDescent="0.3">
      <c r="B275" s="1555"/>
      <c r="C275" s="1558"/>
      <c r="D275" s="128" t="s">
        <v>280</v>
      </c>
      <c r="E275" s="1548"/>
      <c r="F275" s="1549"/>
      <c r="G275" s="1549"/>
      <c r="H275" s="1549"/>
      <c r="I275" s="1549"/>
      <c r="J275" s="1549"/>
      <c r="K275" s="1549"/>
      <c r="L275" s="1549"/>
      <c r="M275" s="1549"/>
      <c r="N275" s="1549"/>
      <c r="O275" s="1550"/>
    </row>
    <row r="276" spans="2:15" x14ac:dyDescent="0.3">
      <c r="B276" s="1555"/>
      <c r="C276" s="1558"/>
      <c r="D276" s="128" t="s">
        <v>281</v>
      </c>
      <c r="E276" s="1548"/>
      <c r="F276" s="1549"/>
      <c r="G276" s="1549"/>
      <c r="H276" s="1549"/>
      <c r="I276" s="1549"/>
      <c r="J276" s="1549"/>
      <c r="K276" s="1549"/>
      <c r="L276" s="1549"/>
      <c r="M276" s="1549"/>
      <c r="N276" s="1549"/>
      <c r="O276" s="1550"/>
    </row>
    <row r="277" spans="2:15" x14ac:dyDescent="0.3">
      <c r="B277" s="1555"/>
      <c r="C277" s="1558"/>
      <c r="D277" s="128" t="s">
        <v>583</v>
      </c>
      <c r="E277" s="1548"/>
      <c r="F277" s="1549"/>
      <c r="G277" s="1549"/>
      <c r="H277" s="1549"/>
      <c r="I277" s="1549"/>
      <c r="J277" s="1549"/>
      <c r="K277" s="1549"/>
      <c r="L277" s="1549"/>
      <c r="M277" s="1549"/>
      <c r="N277" s="1549"/>
      <c r="O277" s="1550"/>
    </row>
    <row r="278" spans="2:15" x14ac:dyDescent="0.3">
      <c r="B278" s="1555"/>
      <c r="C278" s="1558"/>
      <c r="D278" s="128" t="s">
        <v>283</v>
      </c>
      <c r="E278" s="1548"/>
      <c r="F278" s="1549"/>
      <c r="G278" s="1549"/>
      <c r="H278" s="1549"/>
      <c r="I278" s="1549"/>
      <c r="J278" s="1549"/>
      <c r="K278" s="1549"/>
      <c r="L278" s="1549"/>
      <c r="M278" s="1549"/>
      <c r="N278" s="1549"/>
      <c r="O278" s="1550"/>
    </row>
    <row r="279" spans="2:15" x14ac:dyDescent="0.3">
      <c r="B279" s="1555"/>
      <c r="C279" s="1558"/>
      <c r="D279" s="128" t="s">
        <v>284</v>
      </c>
      <c r="E279" s="1548"/>
      <c r="F279" s="1549"/>
      <c r="G279" s="1549"/>
      <c r="H279" s="1549"/>
      <c r="I279" s="1549"/>
      <c r="J279" s="1549"/>
      <c r="K279" s="1549"/>
      <c r="L279" s="1549"/>
      <c r="M279" s="1549"/>
      <c r="N279" s="1549"/>
      <c r="O279" s="1550"/>
    </row>
    <row r="280" spans="2:15" x14ac:dyDescent="0.3">
      <c r="B280" s="1555"/>
      <c r="C280" s="1558"/>
      <c r="D280" s="128" t="s">
        <v>285</v>
      </c>
      <c r="E280" s="1548"/>
      <c r="F280" s="1549"/>
      <c r="G280" s="1549"/>
      <c r="H280" s="1549"/>
      <c r="I280" s="1549"/>
      <c r="J280" s="1549"/>
      <c r="K280" s="1549"/>
      <c r="L280" s="1549"/>
      <c r="M280" s="1549"/>
      <c r="N280" s="1549"/>
      <c r="O280" s="1550"/>
    </row>
    <row r="281" spans="2:15" x14ac:dyDescent="0.3">
      <c r="B281" s="1555"/>
      <c r="C281" s="1558"/>
      <c r="D281" s="128" t="s">
        <v>584</v>
      </c>
      <c r="E281" s="1548"/>
      <c r="F281" s="1549"/>
      <c r="G281" s="1549"/>
      <c r="H281" s="1549"/>
      <c r="I281" s="1549"/>
      <c r="J281" s="1549"/>
      <c r="K281" s="1549"/>
      <c r="L281" s="1549"/>
      <c r="M281" s="1549"/>
      <c r="N281" s="1549"/>
      <c r="O281" s="1550"/>
    </row>
    <row r="282" spans="2:15" x14ac:dyDescent="0.3">
      <c r="B282" s="1555"/>
      <c r="C282" s="1558"/>
      <c r="D282" s="128" t="s">
        <v>287</v>
      </c>
      <c r="E282" s="1548"/>
      <c r="F282" s="1549"/>
      <c r="G282" s="1549"/>
      <c r="H282" s="1549"/>
      <c r="I282" s="1549"/>
      <c r="J282" s="1549"/>
      <c r="K282" s="1549"/>
      <c r="L282" s="1549"/>
      <c r="M282" s="1549"/>
      <c r="N282" s="1549"/>
      <c r="O282" s="1550"/>
    </row>
    <row r="283" spans="2:15" x14ac:dyDescent="0.3">
      <c r="B283" s="1555"/>
      <c r="C283" s="1558"/>
      <c r="D283" s="128" t="s">
        <v>288</v>
      </c>
      <c r="E283" s="1548"/>
      <c r="F283" s="1549"/>
      <c r="G283" s="1549"/>
      <c r="H283" s="1549"/>
      <c r="I283" s="1549"/>
      <c r="J283" s="1549"/>
      <c r="K283" s="1549"/>
      <c r="L283" s="1549"/>
      <c r="M283" s="1549"/>
      <c r="N283" s="1549"/>
      <c r="O283" s="1550"/>
    </row>
    <row r="284" spans="2:15" x14ac:dyDescent="0.3">
      <c r="B284" s="1555"/>
      <c r="C284" s="1558"/>
      <c r="D284" s="128" t="s">
        <v>289</v>
      </c>
      <c r="E284" s="1548"/>
      <c r="F284" s="1549"/>
      <c r="G284" s="1549"/>
      <c r="H284" s="1549"/>
      <c r="I284" s="1549"/>
      <c r="J284" s="1549"/>
      <c r="K284" s="1549"/>
      <c r="L284" s="1549"/>
      <c r="M284" s="1549"/>
      <c r="N284" s="1549"/>
      <c r="O284" s="1550"/>
    </row>
    <row r="285" spans="2:15" x14ac:dyDescent="0.3">
      <c r="B285" s="1556"/>
      <c r="C285" s="1559"/>
      <c r="D285" s="128" t="s">
        <v>290</v>
      </c>
      <c r="E285" s="1548"/>
      <c r="F285" s="1549"/>
      <c r="G285" s="1549"/>
      <c r="H285" s="1549"/>
      <c r="I285" s="1549"/>
      <c r="J285" s="1549"/>
      <c r="K285" s="1549"/>
      <c r="L285" s="1549"/>
      <c r="M285" s="1549"/>
      <c r="N285" s="1549"/>
      <c r="O285" s="1550"/>
    </row>
    <row r="286" spans="2:15" x14ac:dyDescent="0.3">
      <c r="B286" s="101">
        <v>3</v>
      </c>
      <c r="C286" s="127"/>
      <c r="D286" s="127"/>
      <c r="E286" s="1548"/>
      <c r="F286" s="1549"/>
      <c r="G286" s="1549"/>
      <c r="H286" s="1549"/>
      <c r="I286" s="1549"/>
      <c r="J286" s="1549"/>
      <c r="K286" s="1549"/>
      <c r="L286" s="1549"/>
      <c r="M286" s="1549"/>
      <c r="N286" s="1549"/>
      <c r="O286" s="1550"/>
    </row>
    <row r="287" spans="2:15" x14ac:dyDescent="0.3">
      <c r="B287" s="101" t="s">
        <v>489</v>
      </c>
      <c r="C287" s="129"/>
      <c r="D287" s="129"/>
      <c r="E287" s="1551"/>
      <c r="F287" s="1552"/>
      <c r="G287" s="1552"/>
      <c r="H287" s="1552"/>
      <c r="I287" s="1552"/>
      <c r="J287" s="1552"/>
      <c r="K287" s="1552"/>
      <c r="L287" s="1552"/>
      <c r="M287" s="1552"/>
      <c r="N287" s="1552"/>
      <c r="O287" s="1553"/>
    </row>
    <row r="289" spans="2:2" x14ac:dyDescent="0.3">
      <c r="B289" s="289" t="s">
        <v>585</v>
      </c>
    </row>
    <row r="290" spans="2:2" x14ac:dyDescent="0.3">
      <c r="B290" s="289" t="s">
        <v>654</v>
      </c>
    </row>
    <row r="291" spans="2:2" x14ac:dyDescent="0.3">
      <c r="B291" s="289" t="s">
        <v>586</v>
      </c>
    </row>
    <row r="292" spans="2:2" x14ac:dyDescent="0.3">
      <c r="B292" s="289" t="s">
        <v>656</v>
      </c>
    </row>
  </sheetData>
  <mergeCells count="120">
    <mergeCell ref="E190:O215"/>
    <mergeCell ref="E226:O251"/>
    <mergeCell ref="E262:O287"/>
    <mergeCell ref="B274:B285"/>
    <mergeCell ref="C274:C285"/>
    <mergeCell ref="F260:J260"/>
    <mergeCell ref="K260:M260"/>
    <mergeCell ref="O224:O225"/>
    <mergeCell ref="N260:N261"/>
    <mergeCell ref="O260:O261"/>
    <mergeCell ref="B262:B273"/>
    <mergeCell ref="C262:C273"/>
    <mergeCell ref="B238:B249"/>
    <mergeCell ref="C238:C249"/>
    <mergeCell ref="B258:C258"/>
    <mergeCell ref="B260:B261"/>
    <mergeCell ref="C260:C261"/>
    <mergeCell ref="D260:D261"/>
    <mergeCell ref="B226:B237"/>
    <mergeCell ref="C226:C237"/>
    <mergeCell ref="D224:D225"/>
    <mergeCell ref="F224:J224"/>
    <mergeCell ref="K224:M224"/>
    <mergeCell ref="N224:N225"/>
    <mergeCell ref="B151:B162"/>
    <mergeCell ref="C151:C162"/>
    <mergeCell ref="B222:C222"/>
    <mergeCell ref="B224:B225"/>
    <mergeCell ref="C224:C225"/>
    <mergeCell ref="B166:C166"/>
    <mergeCell ref="B168:B169"/>
    <mergeCell ref="C168:C169"/>
    <mergeCell ref="B186:C186"/>
    <mergeCell ref="B188:B189"/>
    <mergeCell ref="C188:C189"/>
    <mergeCell ref="B202:B213"/>
    <mergeCell ref="C202:C213"/>
    <mergeCell ref="D168:D169"/>
    <mergeCell ref="F168:J168"/>
    <mergeCell ref="K168:M168"/>
    <mergeCell ref="N168:N169"/>
    <mergeCell ref="D188:D189"/>
    <mergeCell ref="F188:J188"/>
    <mergeCell ref="K188:M188"/>
    <mergeCell ref="N188:N189"/>
    <mergeCell ref="K103:M103"/>
    <mergeCell ref="N103:N104"/>
    <mergeCell ref="E105:O130"/>
    <mergeCell ref="E139:O164"/>
    <mergeCell ref="E170:O183"/>
    <mergeCell ref="O103:O104"/>
    <mergeCell ref="D103:D104"/>
    <mergeCell ref="F103:J103"/>
    <mergeCell ref="B105:B116"/>
    <mergeCell ref="C105:C116"/>
    <mergeCell ref="B117:B128"/>
    <mergeCell ref="C117:C128"/>
    <mergeCell ref="F137:J137"/>
    <mergeCell ref="K137:M137"/>
    <mergeCell ref="N137:N138"/>
    <mergeCell ref="N8:N9"/>
    <mergeCell ref="O8:O9"/>
    <mergeCell ref="D8:D9"/>
    <mergeCell ref="B10:B21"/>
    <mergeCell ref="C10:C21"/>
    <mergeCell ref="K8:M8"/>
    <mergeCell ref="K72:M72"/>
    <mergeCell ref="N72:N73"/>
    <mergeCell ref="O72:O73"/>
    <mergeCell ref="B72:B73"/>
    <mergeCell ref="C72:C73"/>
    <mergeCell ref="K39:M39"/>
    <mergeCell ref="N39:N40"/>
    <mergeCell ref="O39:O40"/>
    <mergeCell ref="B101:C101"/>
    <mergeCell ref="B103:B104"/>
    <mergeCell ref="C103:C104"/>
    <mergeCell ref="C8:C9"/>
    <mergeCell ref="B8:B9"/>
    <mergeCell ref="F8:J8"/>
    <mergeCell ref="D72:D73"/>
    <mergeCell ref="F72:J72"/>
    <mergeCell ref="C22:C33"/>
    <mergeCell ref="B22:B33"/>
    <mergeCell ref="B70:C70"/>
    <mergeCell ref="B37:C37"/>
    <mergeCell ref="B39:B40"/>
    <mergeCell ref="C39:C40"/>
    <mergeCell ref="D39:D40"/>
    <mergeCell ref="F39:J39"/>
    <mergeCell ref="B53:B64"/>
    <mergeCell ref="C53:C64"/>
    <mergeCell ref="B41:B52"/>
    <mergeCell ref="C41:C52"/>
    <mergeCell ref="E10:O35"/>
    <mergeCell ref="E41:O66"/>
    <mergeCell ref="E74:O99"/>
    <mergeCell ref="B2:O2"/>
    <mergeCell ref="B3:O3"/>
    <mergeCell ref="B4:O4"/>
    <mergeCell ref="B74:B85"/>
    <mergeCell ref="C74:C85"/>
    <mergeCell ref="O188:O189"/>
    <mergeCell ref="B190:B201"/>
    <mergeCell ref="C190:C201"/>
    <mergeCell ref="O168:O169"/>
    <mergeCell ref="B170:B175"/>
    <mergeCell ref="C170:C175"/>
    <mergeCell ref="B176:B181"/>
    <mergeCell ref="C176:C181"/>
    <mergeCell ref="O137:O138"/>
    <mergeCell ref="B139:B150"/>
    <mergeCell ref="C139:C150"/>
    <mergeCell ref="B86:B97"/>
    <mergeCell ref="C86:C97"/>
    <mergeCell ref="B135:C135"/>
    <mergeCell ref="B137:B138"/>
    <mergeCell ref="C137:C138"/>
    <mergeCell ref="D137:D138"/>
    <mergeCell ref="B6:C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U71"/>
  <sheetViews>
    <sheetView showGridLines="0" view="pageBreakPreview" topLeftCell="A91" zoomScale="75" zoomScaleNormal="75" zoomScaleSheetLayoutView="75" workbookViewId="0">
      <selection activeCell="B41" sqref="B41:B52"/>
    </sheetView>
  </sheetViews>
  <sheetFormatPr defaultColWidth="9.36328125" defaultRowHeight="14" x14ac:dyDescent="0.25"/>
  <cols>
    <col min="1" max="1" width="6.6328125" style="13" customWidth="1"/>
    <col min="2" max="2" width="41.36328125" style="100" bestFit="1" customWidth="1"/>
    <col min="3" max="3" width="36.453125" style="13" customWidth="1"/>
    <col min="4" max="4" width="12" style="13" customWidth="1"/>
    <col min="5" max="5" width="11.6328125" style="13" customWidth="1"/>
    <col min="6" max="6" width="11" style="13" customWidth="1"/>
    <col min="7" max="7" width="14.453125" style="13" customWidth="1"/>
    <col min="8" max="8" width="13.6328125" style="13" customWidth="1"/>
    <col min="9" max="9" width="16" style="13" customWidth="1"/>
    <col min="10" max="10" width="14.36328125" style="13" customWidth="1"/>
    <col min="11" max="11" width="11.6328125" style="13" customWidth="1"/>
    <col min="12" max="12" width="11" style="13" customWidth="1"/>
    <col min="13" max="13" width="13.6328125" style="13" customWidth="1"/>
    <col min="14" max="14" width="16" style="13" customWidth="1"/>
    <col min="15" max="16384" width="9.36328125" style="13"/>
  </cols>
  <sheetData>
    <row r="2" spans="2:21" x14ac:dyDescent="0.25">
      <c r="C2" s="22"/>
      <c r="D2" s="22"/>
      <c r="E2" s="14" t="str">
        <f>Index!B2</f>
        <v xml:space="preserve">      Maharashtra State Power Generation Company Ltd.</v>
      </c>
      <c r="F2" s="22"/>
      <c r="G2" s="22"/>
      <c r="H2" s="22"/>
      <c r="I2" s="22"/>
    </row>
    <row r="3" spans="2:21" s="1" customFormat="1" x14ac:dyDescent="0.3">
      <c r="C3" s="322"/>
      <c r="D3" s="322"/>
      <c r="E3" s="14" t="str">
        <f>Index!B3</f>
        <v>MYT Petition Formats for Bhira</v>
      </c>
      <c r="F3" s="322"/>
      <c r="G3" s="322"/>
      <c r="H3" s="322"/>
      <c r="I3" s="322"/>
      <c r="J3" s="132"/>
      <c r="K3" s="132"/>
      <c r="L3" s="132"/>
      <c r="M3" s="132"/>
    </row>
    <row r="4" spans="2:21" s="1" customFormat="1" x14ac:dyDescent="0.3">
      <c r="C4" s="42"/>
      <c r="D4" s="42"/>
      <c r="E4" s="133" t="s">
        <v>757</v>
      </c>
      <c r="F4" s="42"/>
      <c r="G4" s="42"/>
      <c r="H4" s="42"/>
      <c r="I4" s="42"/>
      <c r="J4" s="42"/>
      <c r="K4" s="42"/>
      <c r="L4" s="42"/>
      <c r="M4" s="42"/>
      <c r="N4" s="42"/>
    </row>
    <row r="5" spans="2:21" s="1" customFormat="1" x14ac:dyDescent="0.3">
      <c r="B5" s="133"/>
      <c r="C5" s="133"/>
      <c r="D5" s="133"/>
      <c r="E5" s="133"/>
      <c r="F5" s="133"/>
      <c r="G5" s="133"/>
      <c r="H5" s="133"/>
      <c r="I5" s="133"/>
      <c r="J5" s="42"/>
      <c r="K5" s="42"/>
      <c r="L5" s="42"/>
      <c r="M5" s="42"/>
      <c r="N5" s="42"/>
    </row>
    <row r="6" spans="2:21" s="1" customFormat="1" x14ac:dyDescent="0.3">
      <c r="B6" s="133"/>
      <c r="C6" s="133"/>
      <c r="D6" s="133"/>
      <c r="E6" s="133"/>
      <c r="F6" s="133"/>
      <c r="G6" s="133"/>
      <c r="H6" s="133"/>
      <c r="I6" s="133"/>
      <c r="J6" s="42"/>
      <c r="K6" s="42"/>
      <c r="L6" s="42"/>
      <c r="M6" s="42"/>
      <c r="N6" s="42"/>
    </row>
    <row r="7" spans="2:21" s="310" customFormat="1" x14ac:dyDescent="0.25">
      <c r="B7" s="321" t="s">
        <v>972</v>
      </c>
      <c r="C7" s="320"/>
      <c r="D7" s="320"/>
      <c r="E7" s="320"/>
      <c r="F7" s="320"/>
      <c r="G7" s="320"/>
      <c r="H7" s="320"/>
    </row>
    <row r="8" spans="2:21" s="310" customFormat="1" x14ac:dyDescent="0.25">
      <c r="B8" s="321"/>
      <c r="C8" s="320"/>
      <c r="D8" s="320"/>
      <c r="E8" s="320"/>
      <c r="F8" s="320"/>
      <c r="G8" s="320"/>
      <c r="H8" s="320"/>
    </row>
    <row r="9" spans="2:21" s="310" customFormat="1" x14ac:dyDescent="0.25">
      <c r="B9" s="314" t="s">
        <v>643</v>
      </c>
      <c r="C9" s="320"/>
      <c r="D9" s="320"/>
      <c r="E9" s="320"/>
      <c r="F9" s="320"/>
      <c r="G9" s="320"/>
      <c r="H9" s="320"/>
    </row>
    <row r="10" spans="2:21" s="310" customFormat="1" x14ac:dyDescent="0.25"/>
    <row r="11" spans="2:21" s="310" customFormat="1" x14ac:dyDescent="0.25">
      <c r="B11" s="1561" t="s">
        <v>37</v>
      </c>
      <c r="C11" s="1563" t="s">
        <v>641</v>
      </c>
      <c r="D11" s="1564"/>
      <c r="E11" s="1565"/>
      <c r="F11" s="1563" t="s">
        <v>640</v>
      </c>
      <c r="G11" s="1564"/>
      <c r="H11" s="1565"/>
      <c r="I11" s="1566" t="s">
        <v>639</v>
      </c>
      <c r="J11" s="1566" t="s">
        <v>638</v>
      </c>
    </row>
    <row r="12" spans="2:21" s="310" customFormat="1" ht="28" x14ac:dyDescent="0.25">
      <c r="B12" s="1562"/>
      <c r="C12" s="319" t="s">
        <v>637</v>
      </c>
      <c r="D12" s="319" t="s">
        <v>634</v>
      </c>
      <c r="E12" s="319" t="s">
        <v>636</v>
      </c>
      <c r="F12" s="319" t="s">
        <v>635</v>
      </c>
      <c r="G12" s="319" t="s">
        <v>634</v>
      </c>
      <c r="H12" s="318" t="s">
        <v>633</v>
      </c>
      <c r="I12" s="1566"/>
      <c r="J12" s="1566"/>
    </row>
    <row r="13" spans="2:21" s="310" customFormat="1" x14ac:dyDescent="0.25">
      <c r="B13" s="317"/>
      <c r="C13" s="316"/>
      <c r="D13" s="316"/>
      <c r="E13" s="316"/>
      <c r="F13" s="316"/>
      <c r="G13" s="316"/>
      <c r="H13" s="315"/>
      <c r="I13" s="315"/>
      <c r="J13" s="315"/>
    </row>
    <row r="14" spans="2:21" s="314" customFormat="1" x14ac:dyDescent="0.25">
      <c r="B14" s="313" t="s">
        <v>632</v>
      </c>
      <c r="C14" s="312"/>
      <c r="D14" s="312"/>
      <c r="E14" s="312"/>
      <c r="F14" s="312"/>
      <c r="G14" s="312"/>
      <c r="H14" s="312"/>
      <c r="I14" s="311"/>
      <c r="J14" s="311"/>
      <c r="K14" s="310"/>
      <c r="L14" s="310"/>
      <c r="M14" s="310"/>
      <c r="N14" s="310"/>
      <c r="O14" s="310"/>
      <c r="P14" s="310"/>
      <c r="Q14" s="310"/>
      <c r="R14" s="310"/>
      <c r="S14" s="310"/>
      <c r="T14" s="310"/>
      <c r="U14" s="310"/>
    </row>
    <row r="15" spans="2:21" s="314" customFormat="1" x14ac:dyDescent="0.25">
      <c r="B15" s="313"/>
      <c r="C15" s="312"/>
      <c r="D15" s="312"/>
      <c r="E15" s="312"/>
      <c r="F15" s="312"/>
      <c r="G15" s="312"/>
      <c r="H15" s="312"/>
      <c r="I15" s="311"/>
      <c r="J15" s="311"/>
      <c r="K15" s="310"/>
      <c r="L15" s="310"/>
      <c r="M15" s="310"/>
      <c r="N15" s="310"/>
      <c r="O15" s="310"/>
      <c r="P15" s="310"/>
      <c r="Q15" s="310"/>
      <c r="R15" s="310"/>
      <c r="S15" s="310"/>
      <c r="T15" s="310"/>
      <c r="U15" s="310"/>
    </row>
    <row r="16" spans="2:21" s="314" customFormat="1" x14ac:dyDescent="0.25">
      <c r="B16" s="311" t="s">
        <v>631</v>
      </c>
      <c r="C16" s="312"/>
      <c r="D16" s="312"/>
      <c r="E16" s="312"/>
      <c r="F16" s="312"/>
      <c r="G16" s="312"/>
      <c r="H16" s="312"/>
      <c r="I16" s="311"/>
      <c r="J16" s="311"/>
      <c r="K16" s="310"/>
      <c r="L16" s="310"/>
      <c r="M16" s="310"/>
      <c r="N16" s="310"/>
      <c r="O16" s="310"/>
      <c r="P16" s="310"/>
      <c r="Q16" s="310"/>
      <c r="R16" s="310"/>
      <c r="S16" s="310"/>
      <c r="T16" s="310"/>
      <c r="U16" s="310"/>
    </row>
    <row r="17" spans="2:21" s="314" customFormat="1" x14ac:dyDescent="0.25">
      <c r="B17" s="311" t="s">
        <v>630</v>
      </c>
      <c r="C17" s="312"/>
      <c r="D17" s="312"/>
      <c r="E17" s="312"/>
      <c r="F17" s="312"/>
      <c r="G17" s="312"/>
      <c r="H17" s="312"/>
      <c r="I17" s="311"/>
      <c r="J17" s="311"/>
      <c r="K17" s="310"/>
      <c r="L17" s="310"/>
      <c r="M17" s="310"/>
      <c r="N17" s="310"/>
      <c r="O17" s="310"/>
      <c r="P17" s="310"/>
      <c r="Q17" s="310"/>
      <c r="R17" s="310"/>
      <c r="S17" s="310"/>
      <c r="T17" s="310"/>
      <c r="U17" s="310"/>
    </row>
    <row r="18" spans="2:21" s="314" customFormat="1" x14ac:dyDescent="0.25">
      <c r="B18" s="311" t="s">
        <v>629</v>
      </c>
      <c r="C18" s="312"/>
      <c r="D18" s="312"/>
      <c r="E18" s="312"/>
      <c r="F18" s="312"/>
      <c r="G18" s="312"/>
      <c r="H18" s="312"/>
      <c r="I18" s="311"/>
      <c r="J18" s="311"/>
      <c r="K18" s="310"/>
      <c r="L18" s="310"/>
      <c r="M18" s="310"/>
      <c r="N18" s="310"/>
      <c r="O18" s="310"/>
      <c r="P18" s="310"/>
      <c r="Q18" s="310"/>
      <c r="R18" s="310"/>
      <c r="S18" s="310"/>
      <c r="T18" s="310"/>
      <c r="U18" s="310"/>
    </row>
    <row r="19" spans="2:21" s="314" customFormat="1" x14ac:dyDescent="0.25">
      <c r="B19" s="311" t="s">
        <v>624</v>
      </c>
      <c r="C19" s="312"/>
      <c r="D19" s="312"/>
      <c r="E19" s="312"/>
      <c r="F19" s="312"/>
      <c r="G19" s="312"/>
      <c r="H19" s="312"/>
      <c r="I19" s="311"/>
      <c r="J19" s="311"/>
      <c r="K19" s="310"/>
      <c r="L19" s="310"/>
      <c r="M19" s="310"/>
      <c r="N19" s="310"/>
      <c r="O19" s="310"/>
      <c r="P19" s="310"/>
      <c r="Q19" s="310"/>
      <c r="R19" s="310"/>
      <c r="S19" s="310"/>
      <c r="T19" s="310"/>
      <c r="U19" s="310"/>
    </row>
    <row r="20" spans="2:21" s="310" customFormat="1" x14ac:dyDescent="0.25">
      <c r="B20" s="313" t="s">
        <v>271</v>
      </c>
      <c r="C20" s="312"/>
      <c r="D20" s="312"/>
      <c r="E20" s="312"/>
      <c r="F20" s="312"/>
      <c r="G20" s="312"/>
      <c r="H20" s="312"/>
      <c r="I20" s="311"/>
      <c r="J20" s="311"/>
    </row>
    <row r="21" spans="2:21" s="310" customFormat="1" x14ac:dyDescent="0.25">
      <c r="B21" s="313"/>
      <c r="C21" s="312"/>
      <c r="D21" s="312"/>
      <c r="E21" s="312"/>
      <c r="F21" s="312"/>
      <c r="G21" s="312"/>
      <c r="H21" s="312"/>
      <c r="I21" s="311"/>
      <c r="J21" s="311"/>
    </row>
    <row r="22" spans="2:21" s="310" customFormat="1" x14ac:dyDescent="0.25">
      <c r="B22" s="313"/>
      <c r="C22" s="312"/>
      <c r="D22" s="312"/>
      <c r="E22" s="312"/>
      <c r="F22" s="312"/>
      <c r="G22" s="312"/>
      <c r="H22" s="312"/>
      <c r="I22" s="311"/>
      <c r="J22" s="311"/>
    </row>
    <row r="23" spans="2:21" s="314" customFormat="1" x14ac:dyDescent="0.25">
      <c r="B23" s="313" t="s">
        <v>628</v>
      </c>
      <c r="C23" s="312"/>
      <c r="D23" s="312"/>
      <c r="E23" s="312"/>
      <c r="F23" s="312"/>
      <c r="G23" s="312"/>
      <c r="H23" s="312"/>
      <c r="I23" s="311"/>
      <c r="J23" s="311"/>
      <c r="K23" s="310"/>
      <c r="L23" s="310"/>
      <c r="M23" s="310"/>
      <c r="N23" s="310"/>
      <c r="O23" s="310"/>
      <c r="P23" s="310"/>
      <c r="Q23" s="310"/>
      <c r="R23" s="310"/>
      <c r="S23" s="310"/>
      <c r="T23" s="310"/>
      <c r="U23" s="310"/>
    </row>
    <row r="24" spans="2:21" s="310" customFormat="1" x14ac:dyDescent="0.25">
      <c r="B24" s="311"/>
      <c r="C24" s="312"/>
      <c r="D24" s="312"/>
      <c r="E24" s="312"/>
      <c r="F24" s="312"/>
      <c r="G24" s="312"/>
      <c r="H24" s="312"/>
      <c r="I24" s="311"/>
      <c r="J24" s="311"/>
    </row>
    <row r="25" spans="2:21" s="310" customFormat="1" x14ac:dyDescent="0.25">
      <c r="B25" s="311" t="s">
        <v>627</v>
      </c>
      <c r="C25" s="312"/>
      <c r="D25" s="312"/>
      <c r="E25" s="312"/>
      <c r="F25" s="312"/>
      <c r="G25" s="312"/>
      <c r="H25" s="312"/>
      <c r="I25" s="311"/>
      <c r="J25" s="311"/>
    </row>
    <row r="26" spans="2:21" s="310" customFormat="1" x14ac:dyDescent="0.25">
      <c r="B26" s="311" t="s">
        <v>626</v>
      </c>
      <c r="C26" s="312"/>
      <c r="D26" s="312"/>
      <c r="E26" s="312"/>
      <c r="F26" s="312"/>
      <c r="G26" s="312"/>
      <c r="H26" s="312"/>
      <c r="I26" s="311"/>
      <c r="J26" s="311"/>
    </row>
    <row r="27" spans="2:21" s="310" customFormat="1" x14ac:dyDescent="0.25">
      <c r="B27" s="311" t="s">
        <v>625</v>
      </c>
      <c r="C27" s="312"/>
      <c r="D27" s="312"/>
      <c r="E27" s="312"/>
      <c r="F27" s="312"/>
      <c r="G27" s="312"/>
      <c r="H27" s="312"/>
      <c r="I27" s="311"/>
      <c r="J27" s="311"/>
    </row>
    <row r="28" spans="2:21" s="310" customFormat="1" x14ac:dyDescent="0.25">
      <c r="B28" s="311" t="s">
        <v>624</v>
      </c>
      <c r="C28" s="312"/>
      <c r="D28" s="312"/>
      <c r="E28" s="312"/>
      <c r="F28" s="312"/>
      <c r="G28" s="312"/>
      <c r="H28" s="312"/>
      <c r="I28" s="311"/>
      <c r="J28" s="311"/>
    </row>
    <row r="29" spans="2:21" s="310" customFormat="1" x14ac:dyDescent="0.25">
      <c r="B29" s="313" t="s">
        <v>271</v>
      </c>
      <c r="C29" s="312"/>
      <c r="D29" s="312"/>
      <c r="E29" s="312"/>
      <c r="F29" s="312"/>
      <c r="G29" s="312"/>
      <c r="H29" s="312"/>
      <c r="I29" s="311"/>
      <c r="J29" s="311"/>
    </row>
    <row r="30" spans="2:21" s="310" customFormat="1" x14ac:dyDescent="0.25">
      <c r="B30" s="313"/>
      <c r="C30" s="312"/>
      <c r="D30" s="312"/>
      <c r="E30" s="312"/>
      <c r="F30" s="312"/>
      <c r="G30" s="312"/>
      <c r="H30" s="312"/>
      <c r="I30" s="311"/>
      <c r="J30" s="311"/>
    </row>
    <row r="31" spans="2:21" s="310" customFormat="1" x14ac:dyDescent="0.25">
      <c r="B31" s="313" t="s">
        <v>644</v>
      </c>
      <c r="C31" s="312"/>
      <c r="D31" s="312"/>
      <c r="E31" s="312"/>
      <c r="F31" s="312"/>
      <c r="G31" s="312"/>
      <c r="H31" s="312"/>
      <c r="I31" s="311"/>
      <c r="J31" s="311"/>
    </row>
    <row r="32" spans="2:21" x14ac:dyDescent="0.25">
      <c r="B32" s="311"/>
      <c r="C32" s="312"/>
      <c r="D32" s="312"/>
      <c r="E32" s="312"/>
      <c r="F32" s="312"/>
      <c r="G32" s="312"/>
      <c r="H32" s="312"/>
      <c r="I32" s="311"/>
      <c r="J32" s="311"/>
    </row>
    <row r="33" spans="2:10" x14ac:dyDescent="0.25">
      <c r="B33" s="311" t="s">
        <v>645</v>
      </c>
      <c r="C33" s="312"/>
      <c r="D33" s="312"/>
      <c r="E33" s="312"/>
      <c r="F33" s="312"/>
      <c r="G33" s="312"/>
      <c r="H33" s="312"/>
      <c r="I33" s="311"/>
      <c r="J33" s="311"/>
    </row>
    <row r="34" spans="2:10" x14ac:dyDescent="0.25">
      <c r="B34" s="311" t="s">
        <v>646</v>
      </c>
      <c r="C34" s="312"/>
      <c r="D34" s="312"/>
      <c r="E34" s="312"/>
      <c r="F34" s="312"/>
      <c r="G34" s="312"/>
      <c r="H34" s="312"/>
      <c r="I34" s="311"/>
      <c r="J34" s="311"/>
    </row>
    <row r="35" spans="2:10" x14ac:dyDescent="0.25">
      <c r="B35" s="311" t="s">
        <v>647</v>
      </c>
      <c r="C35" s="312"/>
      <c r="D35" s="312"/>
      <c r="E35" s="312"/>
      <c r="F35" s="312"/>
      <c r="G35" s="312"/>
      <c r="H35" s="312"/>
      <c r="I35" s="311"/>
      <c r="J35" s="311"/>
    </row>
    <row r="36" spans="2:10" x14ac:dyDescent="0.25">
      <c r="B36" s="311" t="s">
        <v>624</v>
      </c>
      <c r="C36" s="312"/>
      <c r="D36" s="312"/>
      <c r="E36" s="312"/>
      <c r="F36" s="312"/>
      <c r="G36" s="312"/>
      <c r="H36" s="312"/>
      <c r="I36" s="311"/>
      <c r="J36" s="311"/>
    </row>
    <row r="37" spans="2:10" x14ac:dyDescent="0.25">
      <c r="B37" s="313" t="s">
        <v>271</v>
      </c>
      <c r="C37" s="312"/>
      <c r="D37" s="312"/>
      <c r="E37" s="312"/>
      <c r="F37" s="312"/>
      <c r="G37" s="312"/>
      <c r="H37" s="312"/>
      <c r="I37" s="311"/>
      <c r="J37" s="311"/>
    </row>
    <row r="41" spans="2:10" x14ac:dyDescent="0.25">
      <c r="B41" s="321" t="s">
        <v>973</v>
      </c>
      <c r="C41" s="320"/>
      <c r="D41" s="320"/>
      <c r="E41" s="320"/>
      <c r="F41" s="320"/>
      <c r="G41" s="320"/>
      <c r="H41" s="320"/>
      <c r="I41" s="310"/>
      <c r="J41" s="310"/>
    </row>
    <row r="42" spans="2:10" x14ac:dyDescent="0.25">
      <c r="B42" s="321"/>
      <c r="C42" s="320"/>
      <c r="D42" s="320"/>
      <c r="E42" s="320"/>
      <c r="F42" s="320"/>
      <c r="G42" s="320"/>
      <c r="H42" s="320"/>
      <c r="I42" s="310"/>
      <c r="J42" s="310"/>
    </row>
    <row r="43" spans="2:10" x14ac:dyDescent="0.25">
      <c r="B43" s="314" t="s">
        <v>643</v>
      </c>
      <c r="C43" s="320"/>
      <c r="D43" s="320"/>
      <c r="E43" s="320"/>
      <c r="F43" s="320"/>
      <c r="G43" s="320"/>
      <c r="H43" s="320"/>
      <c r="I43" s="310"/>
      <c r="J43" s="310"/>
    </row>
    <row r="44" spans="2:10" x14ac:dyDescent="0.25">
      <c r="B44" s="310"/>
      <c r="C44" s="310"/>
      <c r="D44" s="310"/>
      <c r="E44" s="310"/>
      <c r="F44" s="310"/>
      <c r="G44" s="310"/>
      <c r="H44" s="310"/>
      <c r="I44" s="310"/>
      <c r="J44" s="310"/>
    </row>
    <row r="45" spans="2:10" x14ac:dyDescent="0.25">
      <c r="B45" s="1561" t="s">
        <v>37</v>
      </c>
      <c r="C45" s="1563" t="s">
        <v>641</v>
      </c>
      <c r="D45" s="1564"/>
      <c r="E45" s="1565"/>
      <c r="F45" s="1563" t="s">
        <v>640</v>
      </c>
      <c r="G45" s="1564"/>
      <c r="H45" s="1565"/>
      <c r="I45" s="1566" t="s">
        <v>639</v>
      </c>
      <c r="J45" s="1566" t="s">
        <v>638</v>
      </c>
    </row>
    <row r="46" spans="2:10" ht="28" x14ac:dyDescent="0.25">
      <c r="B46" s="1562"/>
      <c r="C46" s="319" t="s">
        <v>637</v>
      </c>
      <c r="D46" s="319" t="s">
        <v>634</v>
      </c>
      <c r="E46" s="319" t="s">
        <v>636</v>
      </c>
      <c r="F46" s="319" t="s">
        <v>635</v>
      </c>
      <c r="G46" s="319" t="s">
        <v>634</v>
      </c>
      <c r="H46" s="342" t="s">
        <v>633</v>
      </c>
      <c r="I46" s="1566"/>
      <c r="J46" s="1566"/>
    </row>
    <row r="47" spans="2:10" x14ac:dyDescent="0.25">
      <c r="B47" s="317"/>
      <c r="C47" s="316"/>
      <c r="D47" s="316"/>
      <c r="E47" s="316"/>
      <c r="F47" s="316"/>
      <c r="G47" s="316"/>
      <c r="H47" s="315"/>
      <c r="I47" s="315"/>
      <c r="J47" s="315"/>
    </row>
    <row r="48" spans="2:10" x14ac:dyDescent="0.25">
      <c r="B48" s="313" t="s">
        <v>632</v>
      </c>
      <c r="C48" s="312"/>
      <c r="D48" s="312"/>
      <c r="E48" s="312"/>
      <c r="F48" s="312"/>
      <c r="G48" s="312"/>
      <c r="H48" s="312"/>
      <c r="I48" s="311"/>
      <c r="J48" s="311"/>
    </row>
    <row r="49" spans="2:10" x14ac:dyDescent="0.25">
      <c r="B49" s="313"/>
      <c r="C49" s="312"/>
      <c r="D49" s="312"/>
      <c r="E49" s="312"/>
      <c r="F49" s="312"/>
      <c r="G49" s="312"/>
      <c r="H49" s="312"/>
      <c r="I49" s="311"/>
      <c r="J49" s="311"/>
    </row>
    <row r="50" spans="2:10" x14ac:dyDescent="0.25">
      <c r="B50" s="311" t="s">
        <v>631</v>
      </c>
      <c r="C50" s="312"/>
      <c r="D50" s="312"/>
      <c r="E50" s="312"/>
      <c r="F50" s="312"/>
      <c r="G50" s="312"/>
      <c r="H50" s="312"/>
      <c r="I50" s="311"/>
      <c r="J50" s="311"/>
    </row>
    <row r="51" spans="2:10" x14ac:dyDescent="0.25">
      <c r="B51" s="311" t="s">
        <v>630</v>
      </c>
      <c r="C51" s="312"/>
      <c r="D51" s="312"/>
      <c r="E51" s="312"/>
      <c r="F51" s="312"/>
      <c r="G51" s="312"/>
      <c r="H51" s="312"/>
      <c r="I51" s="311"/>
      <c r="J51" s="311"/>
    </row>
    <row r="52" spans="2:10" x14ac:dyDescent="0.25">
      <c r="B52" s="311" t="s">
        <v>629</v>
      </c>
      <c r="C52" s="312"/>
      <c r="D52" s="312"/>
      <c r="E52" s="312"/>
      <c r="F52" s="312"/>
      <c r="G52" s="312"/>
      <c r="H52" s="312"/>
      <c r="I52" s="311"/>
      <c r="J52" s="311"/>
    </row>
    <row r="53" spans="2:10" x14ac:dyDescent="0.25">
      <c r="B53" s="311" t="s">
        <v>624</v>
      </c>
      <c r="C53" s="312"/>
      <c r="D53" s="312"/>
      <c r="E53" s="312"/>
      <c r="F53" s="312"/>
      <c r="G53" s="312"/>
      <c r="H53" s="312"/>
      <c r="I53" s="311"/>
      <c r="J53" s="311"/>
    </row>
    <row r="54" spans="2:10" x14ac:dyDescent="0.25">
      <c r="B54" s="313" t="s">
        <v>271</v>
      </c>
      <c r="C54" s="312"/>
      <c r="D54" s="312"/>
      <c r="E54" s="312"/>
      <c r="F54" s="312"/>
      <c r="G54" s="312"/>
      <c r="H54" s="312"/>
      <c r="I54" s="311"/>
      <c r="J54" s="311"/>
    </row>
    <row r="55" spans="2:10" x14ac:dyDescent="0.25">
      <c r="B55" s="313"/>
      <c r="C55" s="312"/>
      <c r="D55" s="312"/>
      <c r="E55" s="312"/>
      <c r="F55" s="312"/>
      <c r="G55" s="312"/>
      <c r="H55" s="312"/>
      <c r="I55" s="311"/>
      <c r="J55" s="311"/>
    </row>
    <row r="56" spans="2:10" x14ac:dyDescent="0.25">
      <c r="B56" s="313"/>
      <c r="C56" s="312"/>
      <c r="D56" s="312"/>
      <c r="E56" s="312"/>
      <c r="F56" s="312"/>
      <c r="G56" s="312"/>
      <c r="H56" s="312"/>
      <c r="I56" s="311"/>
      <c r="J56" s="311"/>
    </row>
    <row r="57" spans="2:10" x14ac:dyDescent="0.25">
      <c r="B57" s="313" t="s">
        <v>628</v>
      </c>
      <c r="C57" s="312"/>
      <c r="D57" s="312"/>
      <c r="E57" s="312"/>
      <c r="F57" s="312"/>
      <c r="G57" s="312"/>
      <c r="H57" s="312"/>
      <c r="I57" s="311"/>
      <c r="J57" s="311"/>
    </row>
    <row r="58" spans="2:10" x14ac:dyDescent="0.25">
      <c r="B58" s="311"/>
      <c r="C58" s="312"/>
      <c r="D58" s="312"/>
      <c r="E58" s="312"/>
      <c r="F58" s="312"/>
      <c r="G58" s="312"/>
      <c r="H58" s="312"/>
      <c r="I58" s="311"/>
      <c r="J58" s="311"/>
    </row>
    <row r="59" spans="2:10" x14ac:dyDescent="0.25">
      <c r="B59" s="311" t="s">
        <v>627</v>
      </c>
      <c r="C59" s="312"/>
      <c r="D59" s="312"/>
      <c r="E59" s="312"/>
      <c r="F59" s="312"/>
      <c r="G59" s="312"/>
      <c r="H59" s="312"/>
      <c r="I59" s="311"/>
      <c r="J59" s="311"/>
    </row>
    <row r="60" spans="2:10" x14ac:dyDescent="0.25">
      <c r="B60" s="311" t="s">
        <v>626</v>
      </c>
      <c r="C60" s="312"/>
      <c r="D60" s="312"/>
      <c r="E60" s="312"/>
      <c r="F60" s="312"/>
      <c r="G60" s="312"/>
      <c r="H60" s="312"/>
      <c r="I60" s="311"/>
      <c r="J60" s="311"/>
    </row>
    <row r="61" spans="2:10" x14ac:dyDescent="0.25">
      <c r="B61" s="311" t="s">
        <v>625</v>
      </c>
      <c r="C61" s="312"/>
      <c r="D61" s="312"/>
      <c r="E61" s="312"/>
      <c r="F61" s="312"/>
      <c r="G61" s="312"/>
      <c r="H61" s="312"/>
      <c r="I61" s="311"/>
      <c r="J61" s="311"/>
    </row>
    <row r="62" spans="2:10" x14ac:dyDescent="0.25">
      <c r="B62" s="311" t="s">
        <v>624</v>
      </c>
      <c r="C62" s="312"/>
      <c r="D62" s="312"/>
      <c r="E62" s="312"/>
      <c r="F62" s="312"/>
      <c r="G62" s="312"/>
      <c r="H62" s="312"/>
      <c r="I62" s="311"/>
      <c r="J62" s="311"/>
    </row>
    <row r="63" spans="2:10" x14ac:dyDescent="0.25">
      <c r="B63" s="313" t="s">
        <v>271</v>
      </c>
      <c r="C63" s="312"/>
      <c r="D63" s="312"/>
      <c r="E63" s="312"/>
      <c r="F63" s="312"/>
      <c r="G63" s="312"/>
      <c r="H63" s="312"/>
      <c r="I63" s="311"/>
      <c r="J63" s="311"/>
    </row>
    <row r="64" spans="2:10" x14ac:dyDescent="0.25">
      <c r="B64" s="313"/>
      <c r="C64" s="312"/>
      <c r="D64" s="312"/>
      <c r="E64" s="312"/>
      <c r="F64" s="312"/>
      <c r="G64" s="312"/>
      <c r="H64" s="312"/>
      <c r="I64" s="311"/>
      <c r="J64" s="311"/>
    </row>
    <row r="65" spans="2:10" x14ac:dyDescent="0.25">
      <c r="B65" s="313" t="s">
        <v>644</v>
      </c>
      <c r="C65" s="312"/>
      <c r="D65" s="312"/>
      <c r="E65" s="312"/>
      <c r="F65" s="312"/>
      <c r="G65" s="312"/>
      <c r="H65" s="312"/>
      <c r="I65" s="311"/>
      <c r="J65" s="311"/>
    </row>
    <row r="66" spans="2:10" x14ac:dyDescent="0.25">
      <c r="B66" s="311"/>
      <c r="C66" s="312"/>
      <c r="D66" s="312"/>
      <c r="E66" s="312"/>
      <c r="F66" s="312"/>
      <c r="G66" s="312"/>
      <c r="H66" s="312"/>
      <c r="I66" s="311"/>
      <c r="J66" s="311"/>
    </row>
    <row r="67" spans="2:10" x14ac:dyDescent="0.25">
      <c r="B67" s="311" t="s">
        <v>645</v>
      </c>
      <c r="C67" s="312"/>
      <c r="D67" s="312"/>
      <c r="E67" s="312"/>
      <c r="F67" s="312"/>
      <c r="G67" s="312"/>
      <c r="H67" s="312"/>
      <c r="I67" s="311"/>
      <c r="J67" s="311"/>
    </row>
    <row r="68" spans="2:10" x14ac:dyDescent="0.25">
      <c r="B68" s="311" t="s">
        <v>646</v>
      </c>
      <c r="C68" s="312"/>
      <c r="D68" s="312"/>
      <c r="E68" s="312"/>
      <c r="F68" s="312"/>
      <c r="G68" s="312"/>
      <c r="H68" s="312"/>
      <c r="I68" s="311"/>
      <c r="J68" s="311"/>
    </row>
    <row r="69" spans="2:10" x14ac:dyDescent="0.25">
      <c r="B69" s="311" t="s">
        <v>647</v>
      </c>
      <c r="C69" s="312"/>
      <c r="D69" s="312"/>
      <c r="E69" s="312"/>
      <c r="F69" s="312"/>
      <c r="G69" s="312"/>
      <c r="H69" s="312"/>
      <c r="I69" s="311"/>
      <c r="J69" s="311"/>
    </row>
    <row r="70" spans="2:10" x14ac:dyDescent="0.25">
      <c r="B70" s="311" t="s">
        <v>624</v>
      </c>
      <c r="C70" s="312"/>
      <c r="D70" s="312"/>
      <c r="E70" s="312"/>
      <c r="F70" s="312"/>
      <c r="G70" s="312"/>
      <c r="H70" s="312"/>
      <c r="I70" s="311"/>
      <c r="J70" s="311"/>
    </row>
    <row r="71" spans="2:10" x14ac:dyDescent="0.25">
      <c r="B71" s="313" t="s">
        <v>271</v>
      </c>
      <c r="C71" s="312"/>
      <c r="D71" s="312"/>
      <c r="E71" s="312"/>
      <c r="F71" s="312"/>
      <c r="G71" s="312"/>
      <c r="H71" s="312"/>
      <c r="I71" s="311"/>
      <c r="J71" s="311"/>
    </row>
  </sheetData>
  <mergeCells count="10">
    <mergeCell ref="B11:B12"/>
    <mergeCell ref="C11:E11"/>
    <mergeCell ref="F11:H11"/>
    <mergeCell ref="I11:I12"/>
    <mergeCell ref="J11:J12"/>
    <mergeCell ref="B45:B46"/>
    <mergeCell ref="C45:E45"/>
    <mergeCell ref="F45:H45"/>
    <mergeCell ref="I45:I46"/>
    <mergeCell ref="J45:J46"/>
  </mergeCells>
  <pageMargins left="0.75" right="0.75" top="1" bottom="1" header="0.5" footer="0.5"/>
  <pageSetup paperSize="9" scale="43"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L29"/>
  <sheetViews>
    <sheetView workbookViewId="0">
      <selection activeCell="B6" sqref="B6"/>
    </sheetView>
  </sheetViews>
  <sheetFormatPr defaultColWidth="9.08984375" defaultRowHeight="14" x14ac:dyDescent="0.3"/>
  <cols>
    <col min="1" max="1" width="3.08984375" style="1" customWidth="1"/>
    <col min="2" max="2" width="8" style="1" customWidth="1"/>
    <col min="3" max="4" width="12.6328125" style="1" customWidth="1"/>
    <col min="5" max="5" width="24" style="1" customWidth="1"/>
    <col min="6" max="6" width="18.453125" style="1" customWidth="1"/>
    <col min="7" max="7" width="18" style="1" customWidth="1"/>
    <col min="8" max="12" width="15.6328125" style="1" customWidth="1"/>
    <col min="13" max="16384" width="9.08984375" style="1"/>
  </cols>
  <sheetData>
    <row r="2" spans="2:12" ht="14.15" customHeight="1" x14ac:dyDescent="0.3">
      <c r="B2" s="1249" t="str">
        <f>Index!B2</f>
        <v xml:space="preserve">      Maharashtra State Power Generation Company Ltd.</v>
      </c>
      <c r="C2" s="1249"/>
      <c r="D2" s="1249"/>
      <c r="E2" s="1567"/>
      <c r="F2" s="1567"/>
      <c r="G2" s="1567"/>
      <c r="H2" s="1567"/>
      <c r="I2" s="1567"/>
      <c r="J2" s="1567"/>
      <c r="K2" s="1567"/>
      <c r="L2" s="1567"/>
    </row>
    <row r="3" spans="2:12" ht="14.15" customHeight="1" x14ac:dyDescent="0.3">
      <c r="B3" s="1517" t="s">
        <v>1337</v>
      </c>
      <c r="C3" s="1517"/>
      <c r="D3" s="1517"/>
      <c r="E3" s="1567"/>
      <c r="F3" s="1567"/>
      <c r="G3" s="1567"/>
      <c r="H3" s="1567"/>
      <c r="I3" s="1567"/>
      <c r="J3" s="1567"/>
      <c r="K3" s="1567"/>
      <c r="L3" s="1567"/>
    </row>
    <row r="4" spans="2:12" ht="14.15" customHeight="1" x14ac:dyDescent="0.3">
      <c r="B4" s="1517" t="s">
        <v>1338</v>
      </c>
      <c r="C4" s="1517"/>
      <c r="D4" s="1517"/>
      <c r="E4" s="1567"/>
      <c r="F4" s="1567"/>
      <c r="G4" s="1567"/>
      <c r="H4" s="1567"/>
      <c r="I4" s="1567"/>
      <c r="J4" s="1567"/>
      <c r="K4" s="1567"/>
      <c r="L4" s="1567"/>
    </row>
    <row r="5" spans="2:12" ht="14.15" customHeight="1" x14ac:dyDescent="0.3">
      <c r="B5" s="1249" t="str">
        <f>Index!B3</f>
        <v>MYT Petition Formats for Bhira</v>
      </c>
      <c r="C5" s="1249"/>
      <c r="D5" s="1249"/>
      <c r="E5" s="1567"/>
      <c r="F5" s="1567"/>
      <c r="G5" s="1567"/>
      <c r="H5" s="1567"/>
      <c r="I5" s="1567"/>
      <c r="J5" s="1567"/>
      <c r="K5" s="1567"/>
      <c r="L5" s="1567"/>
    </row>
    <row r="6" spans="2:12" x14ac:dyDescent="0.3">
      <c r="B6" s="651"/>
      <c r="C6" s="651"/>
      <c r="D6" s="651"/>
      <c r="E6" s="835"/>
      <c r="F6" s="835"/>
      <c r="G6" s="835"/>
    </row>
    <row r="7" spans="2:12" ht="14.15" customHeight="1" x14ac:dyDescent="0.3">
      <c r="B7" s="1301" t="s">
        <v>343</v>
      </c>
      <c r="C7" s="1301" t="s">
        <v>1339</v>
      </c>
      <c r="D7" s="1333" t="s">
        <v>1340</v>
      </c>
      <c r="E7" s="1303" t="s">
        <v>1341</v>
      </c>
      <c r="F7" s="1304" t="s">
        <v>1342</v>
      </c>
      <c r="G7" s="1333" t="s">
        <v>1343</v>
      </c>
      <c r="H7" s="1257" t="s">
        <v>1344</v>
      </c>
      <c r="I7" s="1257"/>
      <c r="J7" s="1257"/>
      <c r="K7" s="1257"/>
      <c r="L7" s="1257"/>
    </row>
    <row r="8" spans="2:12" s="132" customFormat="1" ht="44.25" customHeight="1" x14ac:dyDescent="0.25">
      <c r="B8" s="1301"/>
      <c r="C8" s="1301"/>
      <c r="D8" s="1569"/>
      <c r="E8" s="1303"/>
      <c r="F8" s="1571"/>
      <c r="G8" s="1571"/>
      <c r="H8" s="648" t="s">
        <v>934</v>
      </c>
      <c r="I8" s="647" t="s">
        <v>935</v>
      </c>
      <c r="J8" s="647" t="s">
        <v>939</v>
      </c>
      <c r="K8" s="647" t="s">
        <v>936</v>
      </c>
      <c r="L8" s="647" t="s">
        <v>938</v>
      </c>
    </row>
    <row r="9" spans="2:12" s="132" customFormat="1" ht="14.15" customHeight="1" x14ac:dyDescent="0.25">
      <c r="B9" s="1568"/>
      <c r="C9" s="1568"/>
      <c r="D9" s="1334"/>
      <c r="E9" s="1570"/>
      <c r="F9" s="1305"/>
      <c r="G9" s="1305"/>
      <c r="H9" s="648" t="s">
        <v>21</v>
      </c>
      <c r="I9" s="647" t="s">
        <v>21</v>
      </c>
      <c r="J9" s="647" t="s">
        <v>21</v>
      </c>
      <c r="K9" s="647" t="s">
        <v>21</v>
      </c>
      <c r="L9" s="647" t="s">
        <v>21</v>
      </c>
    </row>
    <row r="10" spans="2:12" s="132" customFormat="1" x14ac:dyDescent="0.25">
      <c r="B10" s="836"/>
      <c r="C10" s="836"/>
      <c r="D10" s="836"/>
      <c r="E10" s="837"/>
      <c r="F10" s="837"/>
      <c r="G10" s="837"/>
      <c r="H10" s="38"/>
      <c r="I10" s="38"/>
      <c r="J10" s="38"/>
      <c r="K10" s="38"/>
      <c r="L10" s="38"/>
    </row>
    <row r="11" spans="2:12" s="42" customFormat="1" x14ac:dyDescent="0.3">
      <c r="B11" s="141">
        <v>1</v>
      </c>
      <c r="C11" s="141" t="s">
        <v>1345</v>
      </c>
      <c r="D11" s="141"/>
      <c r="E11" s="9"/>
      <c r="F11" s="9"/>
      <c r="G11" s="9"/>
      <c r="H11" s="38"/>
      <c r="I11" s="38"/>
      <c r="J11" s="38"/>
      <c r="K11" s="38"/>
      <c r="L11" s="38"/>
    </row>
    <row r="12" spans="2:12" s="42" customFormat="1" x14ac:dyDescent="0.3">
      <c r="B12" s="838"/>
      <c r="C12" s="839" t="s">
        <v>1346</v>
      </c>
      <c r="D12" s="839"/>
      <c r="E12" s="466"/>
      <c r="F12" s="466"/>
      <c r="G12" s="466"/>
      <c r="H12" s="840"/>
      <c r="I12" s="840"/>
      <c r="J12" s="840"/>
      <c r="K12" s="840"/>
      <c r="L12" s="840"/>
    </row>
    <row r="13" spans="2:12" s="42" customFormat="1" x14ac:dyDescent="0.3">
      <c r="B13" s="39"/>
      <c r="C13" s="841" t="s">
        <v>1347</v>
      </c>
      <c r="D13" s="841"/>
      <c r="E13" s="842"/>
      <c r="F13" s="842"/>
      <c r="G13" s="842"/>
      <c r="H13" s="38"/>
      <c r="I13" s="38"/>
      <c r="J13" s="38"/>
      <c r="K13" s="38"/>
      <c r="L13" s="38"/>
    </row>
    <row r="14" spans="2:12" s="42" customFormat="1" x14ac:dyDescent="0.3">
      <c r="B14" s="843"/>
      <c r="C14" s="843"/>
      <c r="D14" s="843"/>
      <c r="E14" s="466"/>
      <c r="F14" s="466"/>
      <c r="G14" s="466"/>
      <c r="H14" s="39"/>
      <c r="I14" s="39"/>
      <c r="J14" s="39"/>
      <c r="K14" s="39"/>
      <c r="L14" s="39"/>
    </row>
    <row r="15" spans="2:12" s="42" customFormat="1" x14ac:dyDescent="0.3">
      <c r="B15" s="141">
        <f>B12+1</f>
        <v>1</v>
      </c>
      <c r="C15" s="141"/>
      <c r="D15" s="141"/>
      <c r="E15" s="466"/>
      <c r="F15" s="466"/>
      <c r="G15" s="466"/>
      <c r="H15" s="39"/>
      <c r="I15" s="39"/>
      <c r="J15" s="39"/>
      <c r="K15" s="39"/>
      <c r="L15" s="39"/>
    </row>
    <row r="16" spans="2:12" s="42" customFormat="1" x14ac:dyDescent="0.3">
      <c r="B16" s="141"/>
      <c r="C16" s="141"/>
      <c r="D16" s="141"/>
      <c r="E16" s="466"/>
      <c r="F16" s="466"/>
      <c r="G16" s="466"/>
      <c r="H16" s="39"/>
      <c r="I16" s="39"/>
      <c r="J16" s="39"/>
      <c r="K16" s="39"/>
      <c r="L16" s="39"/>
    </row>
    <row r="17" spans="2:12" s="42" customFormat="1" x14ac:dyDescent="0.3">
      <c r="B17" s="141"/>
      <c r="C17" s="141"/>
      <c r="D17" s="141"/>
      <c r="E17" s="844"/>
      <c r="F17" s="844"/>
      <c r="G17" s="844"/>
      <c r="H17" s="39"/>
      <c r="I17" s="39"/>
      <c r="J17" s="39"/>
      <c r="K17" s="39"/>
      <c r="L17" s="39"/>
    </row>
    <row r="18" spans="2:12" s="42" customFormat="1" x14ac:dyDescent="0.3">
      <c r="B18" s="141"/>
      <c r="C18" s="141"/>
      <c r="D18" s="141"/>
      <c r="E18" s="844"/>
      <c r="F18" s="844"/>
      <c r="G18" s="844"/>
      <c r="H18" s="39"/>
      <c r="I18" s="39"/>
      <c r="J18" s="39"/>
      <c r="K18" s="39"/>
      <c r="L18" s="39"/>
    </row>
    <row r="19" spans="2:12" s="42" customFormat="1" x14ac:dyDescent="0.3">
      <c r="B19" s="141"/>
      <c r="C19" s="141"/>
      <c r="D19" s="141"/>
      <c r="E19" s="844"/>
      <c r="F19" s="844"/>
      <c r="G19" s="844"/>
      <c r="H19" s="39"/>
      <c r="I19" s="39"/>
      <c r="J19" s="39"/>
      <c r="K19" s="39"/>
      <c r="L19" s="39"/>
    </row>
    <row r="20" spans="2:12" s="42" customFormat="1" x14ac:dyDescent="0.3">
      <c r="B20" s="141"/>
      <c r="C20" s="141"/>
      <c r="D20" s="141"/>
      <c r="E20" s="845"/>
      <c r="F20" s="845"/>
      <c r="G20" s="845"/>
      <c r="H20" s="39"/>
      <c r="I20" s="39"/>
      <c r="J20" s="39"/>
      <c r="K20" s="39"/>
      <c r="L20" s="39"/>
    </row>
    <row r="21" spans="2:12" s="42" customFormat="1" x14ac:dyDescent="0.3">
      <c r="B21" s="141"/>
      <c r="C21" s="141"/>
      <c r="D21" s="141"/>
      <c r="E21" s="844"/>
      <c r="F21" s="844"/>
      <c r="G21" s="844"/>
      <c r="H21" s="39"/>
      <c r="I21" s="39"/>
      <c r="J21" s="39"/>
      <c r="K21" s="39"/>
      <c r="L21" s="39"/>
    </row>
    <row r="22" spans="2:12" x14ac:dyDescent="0.3">
      <c r="E22" s="132"/>
      <c r="F22" s="132"/>
      <c r="G22" s="132"/>
      <c r="H22" s="42"/>
      <c r="I22" s="42"/>
      <c r="J22" s="42"/>
      <c r="K22" s="42"/>
      <c r="L22" s="42"/>
    </row>
    <row r="23" spans="2:12" x14ac:dyDescent="0.3">
      <c r="B23" s="846"/>
      <c r="C23" s="846"/>
      <c r="D23" s="846"/>
      <c r="E23" s="847"/>
      <c r="F23" s="847"/>
      <c r="G23" s="847"/>
      <c r="H23" s="42"/>
      <c r="I23" s="42"/>
      <c r="J23" s="42"/>
      <c r="K23" s="42"/>
      <c r="L23" s="42"/>
    </row>
    <row r="24" spans="2:12" x14ac:dyDescent="0.3">
      <c r="C24" s="42" t="s">
        <v>152</v>
      </c>
      <c r="D24" s="659" t="s">
        <v>1348</v>
      </c>
      <c r="H24" s="42"/>
      <c r="I24" s="42"/>
      <c r="J24" s="42"/>
      <c r="K24" s="42"/>
      <c r="L24" s="42"/>
    </row>
    <row r="25" spans="2:12" ht="18" customHeight="1" x14ac:dyDescent="0.3">
      <c r="E25" s="848"/>
      <c r="F25" s="848"/>
      <c r="G25" s="848"/>
    </row>
    <row r="26" spans="2:12" x14ac:dyDescent="0.3">
      <c r="B26" s="847"/>
      <c r="C26" s="847"/>
      <c r="D26" s="847"/>
      <c r="E26" s="847"/>
      <c r="F26" s="847"/>
      <c r="G26" s="847"/>
    </row>
    <row r="27" spans="2:12" x14ac:dyDescent="0.3">
      <c r="B27" s="847"/>
      <c r="C27" s="847"/>
      <c r="D27" s="847"/>
      <c r="E27" s="847"/>
      <c r="F27" s="847"/>
      <c r="G27" s="847"/>
    </row>
    <row r="28" spans="2:12" x14ac:dyDescent="0.3">
      <c r="B28" s="847"/>
      <c r="C28" s="847"/>
      <c r="D28" s="847"/>
      <c r="E28" s="847"/>
      <c r="F28" s="847"/>
      <c r="G28" s="847"/>
    </row>
    <row r="29" spans="2:12" ht="29.4" customHeight="1" x14ac:dyDescent="0.3">
      <c r="B29" s="847"/>
      <c r="C29" s="849"/>
      <c r="D29" s="847"/>
      <c r="E29" s="847"/>
      <c r="F29" s="847"/>
      <c r="G29" s="847"/>
    </row>
  </sheetData>
  <mergeCells count="11">
    <mergeCell ref="H7:L7"/>
    <mergeCell ref="B2:L2"/>
    <mergeCell ref="B3:L3"/>
    <mergeCell ref="B4:L4"/>
    <mergeCell ref="B5:L5"/>
    <mergeCell ref="B7:B9"/>
    <mergeCell ref="C7:C9"/>
    <mergeCell ref="D7:D9"/>
    <mergeCell ref="E7:E9"/>
    <mergeCell ref="F7:F9"/>
    <mergeCell ref="G7:G9"/>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H29"/>
  <sheetViews>
    <sheetView workbookViewId="0">
      <selection activeCell="B5" sqref="B5"/>
    </sheetView>
  </sheetViews>
  <sheetFormatPr defaultColWidth="8.90625" defaultRowHeight="12.5" x14ac:dyDescent="0.25"/>
  <cols>
    <col min="1" max="2" width="8.90625" style="850"/>
    <col min="3" max="3" width="36.36328125" style="850" customWidth="1"/>
    <col min="4" max="4" width="8.90625" style="850"/>
    <col min="5" max="7" width="12.08984375" style="850" customWidth="1"/>
    <col min="8" max="16384" width="8.90625" style="850"/>
  </cols>
  <sheetData>
    <row r="2" spans="1:8" ht="14" x14ac:dyDescent="0.3">
      <c r="A2" s="1"/>
      <c r="B2" s="1517" t="str">
        <f>Index!B2</f>
        <v xml:space="preserve">      Maharashtra State Power Generation Company Ltd.</v>
      </c>
      <c r="C2" s="1567"/>
      <c r="D2" s="1567"/>
      <c r="E2" s="1567"/>
      <c r="F2" s="1567"/>
      <c r="G2" s="1567"/>
      <c r="H2" s="1567"/>
    </row>
    <row r="3" spans="1:8" ht="14" x14ac:dyDescent="0.3">
      <c r="A3" s="1"/>
      <c r="B3" s="1517" t="s">
        <v>1349</v>
      </c>
      <c r="C3" s="1567"/>
      <c r="D3" s="1567"/>
      <c r="E3" s="1567"/>
      <c r="F3" s="1567"/>
      <c r="G3" s="1567"/>
      <c r="H3" s="1567"/>
    </row>
    <row r="4" spans="1:8" ht="14" x14ac:dyDescent="0.25">
      <c r="A4" s="13"/>
      <c r="B4" s="1517" t="str">
        <f>Index!B3</f>
        <v>MYT Petition Formats for Bhira</v>
      </c>
      <c r="C4" s="1567"/>
      <c r="D4" s="1567"/>
      <c r="E4" s="1567"/>
      <c r="F4" s="1567"/>
      <c r="G4" s="1567"/>
      <c r="H4" s="1567"/>
    </row>
    <row r="5" spans="1:8" ht="14" x14ac:dyDescent="0.3">
      <c r="A5" s="13"/>
      <c r="B5" s="13"/>
      <c r="C5" s="8"/>
      <c r="D5" s="851"/>
      <c r="E5" s="851"/>
      <c r="F5" s="851"/>
      <c r="G5" s="15"/>
      <c r="H5" s="13"/>
    </row>
    <row r="6" spans="1:8" ht="14" x14ac:dyDescent="0.3">
      <c r="A6" s="1"/>
      <c r="B6" s="647" t="s">
        <v>343</v>
      </c>
      <c r="C6" s="649" t="s">
        <v>37</v>
      </c>
      <c r="D6" s="649" t="s">
        <v>93</v>
      </c>
      <c r="E6" s="647" t="s">
        <v>519</v>
      </c>
      <c r="F6" s="647" t="s">
        <v>520</v>
      </c>
      <c r="G6" s="647" t="s">
        <v>521</v>
      </c>
      <c r="H6" s="647" t="s">
        <v>27</v>
      </c>
    </row>
    <row r="7" spans="1:8" ht="14" x14ac:dyDescent="0.25">
      <c r="A7" s="132"/>
      <c r="B7" s="38"/>
      <c r="C7" s="147"/>
      <c r="D7" s="149"/>
      <c r="E7" s="149"/>
      <c r="F7" s="149"/>
      <c r="G7" s="36"/>
      <c r="H7" s="36"/>
    </row>
    <row r="8" spans="1:8" ht="14" x14ac:dyDescent="0.25">
      <c r="A8" s="132"/>
      <c r="B8" s="149">
        <v>1</v>
      </c>
      <c r="C8" s="150" t="s">
        <v>1350</v>
      </c>
      <c r="D8" s="149" t="s">
        <v>96</v>
      </c>
      <c r="E8" s="149"/>
      <c r="F8" s="149"/>
      <c r="G8" s="852"/>
      <c r="H8" s="36"/>
    </row>
    <row r="9" spans="1:8" ht="14" x14ac:dyDescent="0.3">
      <c r="B9" s="853">
        <f>B8+1</f>
        <v>2</v>
      </c>
      <c r="C9" s="150" t="s">
        <v>1351</v>
      </c>
      <c r="D9" s="853" t="s">
        <v>98</v>
      </c>
      <c r="E9" s="776"/>
      <c r="F9" s="776"/>
      <c r="G9" s="776"/>
      <c r="H9" s="776"/>
    </row>
    <row r="10" spans="1:8" ht="14" x14ac:dyDescent="0.3">
      <c r="B10" s="853">
        <f t="shared" ref="B10:B20" si="0">B9+1</f>
        <v>3</v>
      </c>
      <c r="C10" s="150" t="s">
        <v>1352</v>
      </c>
      <c r="D10" s="853" t="s">
        <v>98</v>
      </c>
      <c r="E10" s="776"/>
      <c r="F10" s="776"/>
      <c r="G10" s="776"/>
      <c r="H10" s="776"/>
    </row>
    <row r="11" spans="1:8" ht="14" x14ac:dyDescent="0.3">
      <c r="B11" s="853">
        <f t="shared" si="0"/>
        <v>4</v>
      </c>
      <c r="C11" s="150" t="s">
        <v>1353</v>
      </c>
      <c r="D11" s="853" t="s">
        <v>98</v>
      </c>
      <c r="E11" s="776"/>
      <c r="F11" s="776"/>
      <c r="G11" s="776"/>
      <c r="H11" s="776"/>
    </row>
    <row r="12" spans="1:8" ht="14" x14ac:dyDescent="0.3">
      <c r="B12" s="853">
        <f t="shared" si="0"/>
        <v>5</v>
      </c>
      <c r="C12" s="150" t="s">
        <v>1354</v>
      </c>
      <c r="D12" s="854" t="s">
        <v>100</v>
      </c>
      <c r="E12" s="776"/>
      <c r="F12" s="776"/>
      <c r="G12" s="776"/>
      <c r="H12" s="776"/>
    </row>
    <row r="13" spans="1:8" ht="28" x14ac:dyDescent="0.3">
      <c r="B13" s="853">
        <f t="shared" si="0"/>
        <v>6</v>
      </c>
      <c r="C13" s="150" t="s">
        <v>1355</v>
      </c>
      <c r="D13" s="854" t="s">
        <v>100</v>
      </c>
      <c r="E13" s="776"/>
      <c r="F13" s="776"/>
      <c r="G13" s="776"/>
      <c r="H13" s="776"/>
    </row>
    <row r="14" spans="1:8" ht="14" x14ac:dyDescent="0.3">
      <c r="B14" s="853">
        <f t="shared" si="0"/>
        <v>7</v>
      </c>
      <c r="C14" s="150" t="s">
        <v>1356</v>
      </c>
      <c r="D14" s="854" t="s">
        <v>100</v>
      </c>
      <c r="E14" s="776"/>
      <c r="F14" s="776"/>
      <c r="G14" s="776"/>
      <c r="H14" s="776"/>
    </row>
    <row r="15" spans="1:8" ht="14" x14ac:dyDescent="0.3">
      <c r="B15" s="853">
        <f t="shared" si="0"/>
        <v>8</v>
      </c>
      <c r="C15" s="150" t="s">
        <v>1357</v>
      </c>
      <c r="D15" s="854" t="s">
        <v>100</v>
      </c>
      <c r="E15" s="776"/>
      <c r="F15" s="776"/>
      <c r="G15" s="776"/>
      <c r="H15" s="776"/>
    </row>
    <row r="16" spans="1:8" ht="14" x14ac:dyDescent="0.3">
      <c r="B16" s="853">
        <f t="shared" si="0"/>
        <v>9</v>
      </c>
      <c r="C16" s="150" t="s">
        <v>1358</v>
      </c>
      <c r="D16" s="854" t="s">
        <v>100</v>
      </c>
      <c r="E16" s="776"/>
      <c r="F16" s="776"/>
      <c r="G16" s="776"/>
      <c r="H16" s="776"/>
    </row>
    <row r="17" spans="2:8" ht="14" x14ac:dyDescent="0.3">
      <c r="B17" s="853">
        <f t="shared" si="0"/>
        <v>10</v>
      </c>
      <c r="C17" s="150" t="s">
        <v>1359</v>
      </c>
      <c r="D17" s="854" t="s">
        <v>100</v>
      </c>
      <c r="E17" s="776"/>
      <c r="F17" s="776"/>
      <c r="G17" s="776"/>
      <c r="H17" s="776"/>
    </row>
    <row r="18" spans="2:8" ht="14" x14ac:dyDescent="0.3">
      <c r="B18" s="853">
        <f t="shared" si="0"/>
        <v>11</v>
      </c>
      <c r="C18" s="150" t="s">
        <v>1360</v>
      </c>
      <c r="D18" s="854" t="s">
        <v>1361</v>
      </c>
      <c r="E18" s="776"/>
      <c r="F18" s="776"/>
      <c r="G18" s="776"/>
      <c r="H18" s="776"/>
    </row>
    <row r="19" spans="2:8" ht="14" x14ac:dyDescent="0.3">
      <c r="B19" s="853">
        <f t="shared" si="0"/>
        <v>12</v>
      </c>
      <c r="C19" s="150" t="s">
        <v>1362</v>
      </c>
      <c r="D19" s="854" t="s">
        <v>1361</v>
      </c>
      <c r="E19" s="776"/>
      <c r="F19" s="776"/>
      <c r="G19" s="776"/>
      <c r="H19" s="776"/>
    </row>
    <row r="20" spans="2:8" s="857" customFormat="1" ht="14" x14ac:dyDescent="0.3">
      <c r="B20" s="855">
        <f t="shared" si="0"/>
        <v>13</v>
      </c>
      <c r="C20" s="856" t="s">
        <v>1363</v>
      </c>
      <c r="D20" s="855" t="s">
        <v>136</v>
      </c>
      <c r="E20" s="779"/>
      <c r="F20" s="779"/>
      <c r="G20" s="779"/>
      <c r="H20" s="779"/>
    </row>
    <row r="29" spans="2:8" ht="29.4" customHeight="1" x14ac:dyDescent="0.25">
      <c r="C29" s="858"/>
    </row>
  </sheetData>
  <mergeCells count="3">
    <mergeCell ref="B2:H2"/>
    <mergeCell ref="B3:H3"/>
    <mergeCell ref="B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U130"/>
  <sheetViews>
    <sheetView showGridLines="0" view="pageBreakPreview" topLeftCell="B1" zoomScale="70" zoomScaleNormal="80" zoomScaleSheetLayoutView="70" workbookViewId="0">
      <pane xSplit="3" ySplit="8" topLeftCell="E94" activePane="bottomRight" state="frozen"/>
      <selection activeCell="B1" sqref="B1"/>
      <selection pane="topRight" activeCell="E1" sqref="E1"/>
      <selection pane="bottomLeft" activeCell="B9" sqref="B9"/>
      <selection pane="bottomRight" activeCell="E7" sqref="A7:XFD7"/>
    </sheetView>
  </sheetViews>
  <sheetFormatPr defaultColWidth="9.36328125" defaultRowHeight="14" x14ac:dyDescent="0.3"/>
  <cols>
    <col min="1" max="1" width="4.36328125" style="5" customWidth="1"/>
    <col min="2" max="2" width="7.54296875" style="34" customWidth="1"/>
    <col min="3" max="3" width="43.36328125" style="5" customWidth="1"/>
    <col min="4" max="8" width="15.6328125" style="49" customWidth="1"/>
    <col min="9" max="11" width="18.36328125" style="5" customWidth="1"/>
    <col min="12" max="15" width="15.6328125" style="5" customWidth="1"/>
    <col min="16" max="16" width="16.6328125" style="5" customWidth="1"/>
    <col min="17" max="17" width="17.36328125" style="5" customWidth="1"/>
    <col min="18" max="19" width="16.453125" style="5" customWidth="1"/>
    <col min="20" max="20" width="15.6328125" style="5" customWidth="1"/>
    <col min="21" max="16384" width="9.36328125" style="5"/>
  </cols>
  <sheetData>
    <row r="2" spans="2:21" x14ac:dyDescent="0.3">
      <c r="B2" s="1249" t="str">
        <f>Index!B2</f>
        <v xml:space="preserve">      Maharashtra State Power Generation Company Ltd.</v>
      </c>
      <c r="C2" s="1250"/>
      <c r="D2" s="1250"/>
      <c r="E2" s="1250"/>
      <c r="F2" s="1250"/>
      <c r="G2" s="1250"/>
      <c r="H2" s="1250"/>
      <c r="I2" s="1250"/>
      <c r="J2" s="1250"/>
      <c r="K2" s="1250"/>
      <c r="L2" s="1250"/>
      <c r="M2" s="1250"/>
      <c r="N2" s="1250"/>
      <c r="O2" s="1250"/>
      <c r="P2" s="1250"/>
      <c r="Q2" s="1250"/>
      <c r="R2" s="1250"/>
      <c r="S2" s="1250"/>
      <c r="T2" s="1250"/>
    </row>
    <row r="3" spans="2:21" x14ac:dyDescent="0.3">
      <c r="B3" s="1249" t="str">
        <f>Index!B3</f>
        <v>MYT Petition Formats for Bhira</v>
      </c>
      <c r="C3" s="1250"/>
      <c r="D3" s="1250"/>
      <c r="E3" s="1250"/>
      <c r="F3" s="1250"/>
      <c r="G3" s="1250"/>
      <c r="H3" s="1250"/>
      <c r="I3" s="1250"/>
      <c r="J3" s="1250"/>
      <c r="K3" s="1250"/>
      <c r="L3" s="1250"/>
      <c r="M3" s="1250"/>
      <c r="N3" s="1250"/>
      <c r="O3" s="1250"/>
      <c r="P3" s="1250"/>
      <c r="Q3" s="1250"/>
      <c r="R3" s="1250"/>
      <c r="S3" s="1250"/>
      <c r="T3" s="1250"/>
    </row>
    <row r="4" spans="2:21" x14ac:dyDescent="0.3">
      <c r="B4" s="1251" t="s">
        <v>389</v>
      </c>
      <c r="C4" s="1251"/>
      <c r="D4" s="1251"/>
      <c r="E4" s="1251"/>
      <c r="F4" s="1251"/>
      <c r="G4" s="1251"/>
      <c r="H4" s="1251"/>
      <c r="I4" s="1251"/>
      <c r="J4" s="1251"/>
      <c r="K4" s="1251"/>
      <c r="L4" s="1251"/>
      <c r="M4" s="1251"/>
      <c r="N4" s="1251"/>
      <c r="O4" s="1251"/>
      <c r="P4" s="1251"/>
      <c r="Q4" s="1251"/>
      <c r="R4" s="1251"/>
      <c r="S4" s="1251"/>
      <c r="T4" s="1251"/>
    </row>
    <row r="5" spans="2:21" s="13" customFormat="1" x14ac:dyDescent="0.3">
      <c r="B5" s="198"/>
      <c r="C5" s="8"/>
      <c r="D5" s="33"/>
      <c r="E5" s="33"/>
      <c r="F5" s="33"/>
      <c r="G5" s="33"/>
      <c r="H5" s="33"/>
      <c r="I5" s="15"/>
      <c r="J5" s="15"/>
      <c r="K5" s="15"/>
      <c r="L5" s="15"/>
      <c r="M5" s="15"/>
      <c r="N5" s="32"/>
      <c r="O5" s="32"/>
      <c r="P5" s="32"/>
      <c r="Q5" s="32"/>
      <c r="R5" s="32"/>
      <c r="S5" s="32"/>
    </row>
    <row r="6" spans="2:21" s="91" customFormat="1" ht="21" customHeight="1" x14ac:dyDescent="0.25">
      <c r="B6" s="1257" t="s">
        <v>343</v>
      </c>
      <c r="C6" s="1288" t="s">
        <v>37</v>
      </c>
      <c r="D6" s="1288" t="s">
        <v>93</v>
      </c>
      <c r="E6" s="1259" t="s">
        <v>519</v>
      </c>
      <c r="F6" s="1260"/>
      <c r="G6" s="1261"/>
      <c r="H6" s="1259" t="s">
        <v>520</v>
      </c>
      <c r="I6" s="1260"/>
      <c r="J6" s="1261"/>
      <c r="K6" s="1259" t="s">
        <v>521</v>
      </c>
      <c r="L6" s="1260"/>
      <c r="M6" s="1260"/>
      <c r="N6" s="1260"/>
      <c r="O6" s="1261"/>
      <c r="P6" s="591" t="s">
        <v>934</v>
      </c>
      <c r="Q6" s="591" t="s">
        <v>935</v>
      </c>
      <c r="R6" s="591" t="s">
        <v>939</v>
      </c>
      <c r="S6" s="591" t="s">
        <v>936</v>
      </c>
      <c r="T6" s="591" t="s">
        <v>938</v>
      </c>
      <c r="U6" s="1257" t="s">
        <v>27</v>
      </c>
    </row>
    <row r="7" spans="2:21" s="91" customFormat="1" ht="28" x14ac:dyDescent="0.25">
      <c r="B7" s="1288"/>
      <c r="C7" s="1288"/>
      <c r="D7" s="1288"/>
      <c r="E7" s="590" t="s">
        <v>976</v>
      </c>
      <c r="F7" s="592" t="s">
        <v>79</v>
      </c>
      <c r="G7" s="592" t="s">
        <v>459</v>
      </c>
      <c r="H7" s="590" t="s">
        <v>976</v>
      </c>
      <c r="I7" s="592" t="s">
        <v>79</v>
      </c>
      <c r="J7" s="592" t="s">
        <v>459</v>
      </c>
      <c r="K7" s="592" t="s">
        <v>976</v>
      </c>
      <c r="L7" s="592" t="s">
        <v>449</v>
      </c>
      <c r="M7" s="592" t="s">
        <v>455</v>
      </c>
      <c r="N7" s="592" t="s">
        <v>80</v>
      </c>
      <c r="O7" s="592" t="s">
        <v>460</v>
      </c>
      <c r="P7" s="592" t="s">
        <v>937</v>
      </c>
      <c r="Q7" s="592" t="s">
        <v>937</v>
      </c>
      <c r="R7" s="592" t="s">
        <v>937</v>
      </c>
      <c r="S7" s="592" t="s">
        <v>937</v>
      </c>
      <c r="T7" s="592" t="s">
        <v>937</v>
      </c>
      <c r="U7" s="1257"/>
    </row>
    <row r="8" spans="2:21" s="91" customFormat="1" x14ac:dyDescent="0.25">
      <c r="B8" s="1288"/>
      <c r="C8" s="1288"/>
      <c r="D8" s="1288"/>
      <c r="E8" s="592" t="s">
        <v>81</v>
      </c>
      <c r="F8" s="592" t="s">
        <v>82</v>
      </c>
      <c r="G8" s="592" t="s">
        <v>692</v>
      </c>
      <c r="H8" s="592" t="s">
        <v>397</v>
      </c>
      <c r="I8" s="592" t="s">
        <v>414</v>
      </c>
      <c r="J8" s="592" t="s">
        <v>465</v>
      </c>
      <c r="K8" s="592" t="s">
        <v>415</v>
      </c>
      <c r="L8" s="592" t="s">
        <v>416</v>
      </c>
      <c r="M8" s="592" t="s">
        <v>603</v>
      </c>
      <c r="N8" s="592" t="s">
        <v>693</v>
      </c>
      <c r="O8" s="592" t="s">
        <v>516</v>
      </c>
      <c r="P8" s="592" t="s">
        <v>605</v>
      </c>
      <c r="Q8" s="592" t="s">
        <v>606</v>
      </c>
      <c r="R8" s="592" t="s">
        <v>607</v>
      </c>
      <c r="S8" s="592" t="s">
        <v>672</v>
      </c>
      <c r="T8" s="592" t="s">
        <v>608</v>
      </c>
      <c r="U8" s="1258"/>
    </row>
    <row r="9" spans="2:21" s="35" customFormat="1" ht="14" customHeight="1" x14ac:dyDescent="0.3">
      <c r="B9" s="199"/>
      <c r="C9" s="146"/>
      <c r="D9" s="146"/>
      <c r="E9" s="429"/>
      <c r="F9" s="429"/>
      <c r="G9" s="429"/>
      <c r="H9" s="429"/>
      <c r="I9" s="345"/>
      <c r="J9" s="345"/>
      <c r="K9" s="345"/>
      <c r="L9" s="345"/>
      <c r="M9" s="345"/>
      <c r="N9" s="345"/>
      <c r="O9" s="345"/>
      <c r="P9" s="345"/>
      <c r="Q9" s="345"/>
      <c r="R9" s="345"/>
      <c r="S9" s="345"/>
      <c r="T9" s="79"/>
    </row>
    <row r="10" spans="2:21" s="35" customFormat="1" ht="14" customHeight="1" x14ac:dyDescent="0.3">
      <c r="B10" s="200">
        <v>1</v>
      </c>
      <c r="C10" s="147" t="s">
        <v>94</v>
      </c>
      <c r="D10" s="148"/>
      <c r="E10" s="1289" t="s">
        <v>840</v>
      </c>
      <c r="F10" s="1289"/>
      <c r="G10" s="1289"/>
      <c r="H10" s="1289"/>
      <c r="I10" s="1289"/>
      <c r="J10" s="1289"/>
      <c r="K10" s="1289"/>
      <c r="L10" s="1289"/>
      <c r="M10" s="1289"/>
      <c r="N10" s="1289"/>
      <c r="O10" s="1289"/>
      <c r="P10" s="1289"/>
      <c r="Q10" s="1289"/>
      <c r="R10" s="1289"/>
      <c r="S10" s="1289"/>
      <c r="T10" s="1290"/>
    </row>
    <row r="11" spans="2:21" s="35" customFormat="1" ht="14" customHeight="1" x14ac:dyDescent="0.3">
      <c r="B11" s="201">
        <f>B10+0.1</f>
        <v>1.1000000000000001</v>
      </c>
      <c r="C11" s="150" t="s">
        <v>95</v>
      </c>
      <c r="D11" s="149" t="s">
        <v>96</v>
      </c>
      <c r="E11" s="1291"/>
      <c r="F11" s="1291"/>
      <c r="G11" s="1291"/>
      <c r="H11" s="1291"/>
      <c r="I11" s="1291"/>
      <c r="J11" s="1291"/>
      <c r="K11" s="1291"/>
      <c r="L11" s="1291"/>
      <c r="M11" s="1291"/>
      <c r="N11" s="1291"/>
      <c r="O11" s="1291"/>
      <c r="P11" s="1291"/>
      <c r="Q11" s="1291"/>
      <c r="R11" s="1291"/>
      <c r="S11" s="1291"/>
      <c r="T11" s="1292"/>
    </row>
    <row r="12" spans="2:21" s="35" customFormat="1" ht="14" customHeight="1" x14ac:dyDescent="0.3">
      <c r="B12" s="201">
        <f t="shared" ref="B12" si="0">B11+0.1</f>
        <v>1.2000000000000002</v>
      </c>
      <c r="C12" s="150" t="s">
        <v>97</v>
      </c>
      <c r="D12" s="149" t="s">
        <v>98</v>
      </c>
      <c r="E12" s="1291"/>
      <c r="F12" s="1291"/>
      <c r="G12" s="1291"/>
      <c r="H12" s="1291"/>
      <c r="I12" s="1291"/>
      <c r="J12" s="1291"/>
      <c r="K12" s="1291"/>
      <c r="L12" s="1291"/>
      <c r="M12" s="1291"/>
      <c r="N12" s="1291"/>
      <c r="O12" s="1291"/>
      <c r="P12" s="1291"/>
      <c r="Q12" s="1291"/>
      <c r="R12" s="1291"/>
      <c r="S12" s="1291"/>
      <c r="T12" s="1292"/>
    </row>
    <row r="13" spans="2:21" s="35" customFormat="1" ht="14" customHeight="1" x14ac:dyDescent="0.3">
      <c r="B13" s="201">
        <v>1.3</v>
      </c>
      <c r="C13" s="150" t="s">
        <v>705</v>
      </c>
      <c r="D13" s="149" t="s">
        <v>98</v>
      </c>
      <c r="E13" s="1291"/>
      <c r="F13" s="1291"/>
      <c r="G13" s="1291"/>
      <c r="H13" s="1291"/>
      <c r="I13" s="1291"/>
      <c r="J13" s="1291"/>
      <c r="K13" s="1291"/>
      <c r="L13" s="1291"/>
      <c r="M13" s="1291"/>
      <c r="N13" s="1291"/>
      <c r="O13" s="1291"/>
      <c r="P13" s="1291"/>
      <c r="Q13" s="1291"/>
      <c r="R13" s="1291"/>
      <c r="S13" s="1291"/>
      <c r="T13" s="1292"/>
    </row>
    <row r="14" spans="2:21" s="35" customFormat="1" ht="14" customHeight="1" x14ac:dyDescent="0.3">
      <c r="B14" s="201" t="s">
        <v>706</v>
      </c>
      <c r="C14" s="326" t="s">
        <v>660</v>
      </c>
      <c r="D14" s="149" t="s">
        <v>98</v>
      </c>
      <c r="E14" s="1291"/>
      <c r="F14" s="1291"/>
      <c r="G14" s="1291"/>
      <c r="H14" s="1291"/>
      <c r="I14" s="1291"/>
      <c r="J14" s="1291"/>
      <c r="K14" s="1291"/>
      <c r="L14" s="1291"/>
      <c r="M14" s="1291"/>
      <c r="N14" s="1291"/>
      <c r="O14" s="1291"/>
      <c r="P14" s="1291"/>
      <c r="Q14" s="1291"/>
      <c r="R14" s="1291"/>
      <c r="S14" s="1291"/>
      <c r="T14" s="1292"/>
    </row>
    <row r="15" spans="2:21" s="35" customFormat="1" ht="14" customHeight="1" x14ac:dyDescent="0.3">
      <c r="B15" s="201"/>
      <c r="C15" s="327" t="s">
        <v>661</v>
      </c>
      <c r="D15" s="149" t="s">
        <v>98</v>
      </c>
      <c r="E15" s="1291"/>
      <c r="F15" s="1291"/>
      <c r="G15" s="1291"/>
      <c r="H15" s="1291"/>
      <c r="I15" s="1291"/>
      <c r="J15" s="1291"/>
      <c r="K15" s="1291"/>
      <c r="L15" s="1291"/>
      <c r="M15" s="1291"/>
      <c r="N15" s="1291"/>
      <c r="O15" s="1291"/>
      <c r="P15" s="1291"/>
      <c r="Q15" s="1291"/>
      <c r="R15" s="1291"/>
      <c r="S15" s="1291"/>
      <c r="T15" s="1292"/>
    </row>
    <row r="16" spans="2:21" s="35" customFormat="1" ht="14" customHeight="1" x14ac:dyDescent="0.3">
      <c r="B16" s="201"/>
      <c r="C16" s="327" t="s">
        <v>662</v>
      </c>
      <c r="D16" s="149" t="s">
        <v>98</v>
      </c>
      <c r="E16" s="1291"/>
      <c r="F16" s="1291"/>
      <c r="G16" s="1291"/>
      <c r="H16" s="1291"/>
      <c r="I16" s="1291"/>
      <c r="J16" s="1291"/>
      <c r="K16" s="1291"/>
      <c r="L16" s="1291"/>
      <c r="M16" s="1291"/>
      <c r="N16" s="1291"/>
      <c r="O16" s="1291"/>
      <c r="P16" s="1291"/>
      <c r="Q16" s="1291"/>
      <c r="R16" s="1291"/>
      <c r="S16" s="1291"/>
      <c r="T16" s="1292"/>
    </row>
    <row r="17" spans="2:20" s="35" customFormat="1" ht="14" customHeight="1" x14ac:dyDescent="0.3">
      <c r="B17" s="201" t="s">
        <v>707</v>
      </c>
      <c r="C17" s="326" t="s">
        <v>663</v>
      </c>
      <c r="D17" s="149" t="s">
        <v>98</v>
      </c>
      <c r="E17" s="1291"/>
      <c r="F17" s="1291"/>
      <c r="G17" s="1291"/>
      <c r="H17" s="1291"/>
      <c r="I17" s="1291"/>
      <c r="J17" s="1291"/>
      <c r="K17" s="1291"/>
      <c r="L17" s="1291"/>
      <c r="M17" s="1291"/>
      <c r="N17" s="1291"/>
      <c r="O17" s="1291"/>
      <c r="P17" s="1291"/>
      <c r="Q17" s="1291"/>
      <c r="R17" s="1291"/>
      <c r="S17" s="1291"/>
      <c r="T17" s="1292"/>
    </row>
    <row r="18" spans="2:20" s="35" customFormat="1" ht="14" customHeight="1" x14ac:dyDescent="0.3">
      <c r="B18" s="201"/>
      <c r="C18" s="327" t="s">
        <v>661</v>
      </c>
      <c r="D18" s="149" t="s">
        <v>98</v>
      </c>
      <c r="E18" s="1291"/>
      <c r="F18" s="1291"/>
      <c r="G18" s="1291"/>
      <c r="H18" s="1291"/>
      <c r="I18" s="1291"/>
      <c r="J18" s="1291"/>
      <c r="K18" s="1291"/>
      <c r="L18" s="1291"/>
      <c r="M18" s="1291"/>
      <c r="N18" s="1291"/>
      <c r="O18" s="1291"/>
      <c r="P18" s="1291"/>
      <c r="Q18" s="1291"/>
      <c r="R18" s="1291"/>
      <c r="S18" s="1291"/>
      <c r="T18" s="1292"/>
    </row>
    <row r="19" spans="2:20" s="35" customFormat="1" ht="14" customHeight="1" x14ac:dyDescent="0.3">
      <c r="B19" s="201"/>
      <c r="C19" s="327" t="s">
        <v>662</v>
      </c>
      <c r="D19" s="149" t="s">
        <v>98</v>
      </c>
      <c r="E19" s="1291"/>
      <c r="F19" s="1291"/>
      <c r="G19" s="1291"/>
      <c r="H19" s="1291"/>
      <c r="I19" s="1291"/>
      <c r="J19" s="1291"/>
      <c r="K19" s="1291"/>
      <c r="L19" s="1291"/>
      <c r="M19" s="1291"/>
      <c r="N19" s="1291"/>
      <c r="O19" s="1291"/>
      <c r="P19" s="1291"/>
      <c r="Q19" s="1291"/>
      <c r="R19" s="1291"/>
      <c r="S19" s="1291"/>
      <c r="T19" s="1292"/>
    </row>
    <row r="20" spans="2:20" s="35" customFormat="1" ht="14" customHeight="1" x14ac:dyDescent="0.3">
      <c r="B20" s="201">
        <v>1.4</v>
      </c>
      <c r="C20" s="150" t="s">
        <v>99</v>
      </c>
      <c r="D20" s="149" t="s">
        <v>98</v>
      </c>
      <c r="E20" s="1291"/>
      <c r="F20" s="1291"/>
      <c r="G20" s="1291"/>
      <c r="H20" s="1291"/>
      <c r="I20" s="1291"/>
      <c r="J20" s="1291"/>
      <c r="K20" s="1291"/>
      <c r="L20" s="1291"/>
      <c r="M20" s="1291"/>
      <c r="N20" s="1291"/>
      <c r="O20" s="1291"/>
      <c r="P20" s="1291"/>
      <c r="Q20" s="1291"/>
      <c r="R20" s="1291"/>
      <c r="S20" s="1291"/>
      <c r="T20" s="1292"/>
    </row>
    <row r="21" spans="2:20" s="35" customFormat="1" ht="14" customHeight="1" x14ac:dyDescent="0.3">
      <c r="B21" s="201">
        <v>1.5</v>
      </c>
      <c r="C21" s="150" t="s">
        <v>708</v>
      </c>
      <c r="D21" s="149" t="s">
        <v>98</v>
      </c>
      <c r="E21" s="1291"/>
      <c r="F21" s="1291"/>
      <c r="G21" s="1291"/>
      <c r="H21" s="1291"/>
      <c r="I21" s="1291"/>
      <c r="J21" s="1291"/>
      <c r="K21" s="1291"/>
      <c r="L21" s="1291"/>
      <c r="M21" s="1291"/>
      <c r="N21" s="1291"/>
      <c r="O21" s="1291"/>
      <c r="P21" s="1291"/>
      <c r="Q21" s="1291"/>
      <c r="R21" s="1291"/>
      <c r="S21" s="1291"/>
      <c r="T21" s="1292"/>
    </row>
    <row r="22" spans="2:20" s="35" customFormat="1" ht="14" customHeight="1" x14ac:dyDescent="0.3">
      <c r="B22" s="201">
        <v>1.6</v>
      </c>
      <c r="C22" s="290" t="s">
        <v>696</v>
      </c>
      <c r="D22" s="149" t="s">
        <v>98</v>
      </c>
      <c r="E22" s="1291"/>
      <c r="F22" s="1291"/>
      <c r="G22" s="1291"/>
      <c r="H22" s="1291"/>
      <c r="I22" s="1291"/>
      <c r="J22" s="1291"/>
      <c r="K22" s="1291"/>
      <c r="L22" s="1291"/>
      <c r="M22" s="1291"/>
      <c r="N22" s="1291"/>
      <c r="O22" s="1291"/>
      <c r="P22" s="1291"/>
      <c r="Q22" s="1291"/>
      <c r="R22" s="1291"/>
      <c r="S22" s="1291"/>
      <c r="T22" s="1292"/>
    </row>
    <row r="23" spans="2:20" s="35" customFormat="1" ht="14" customHeight="1" x14ac:dyDescent="0.3">
      <c r="B23" s="201">
        <v>1.7</v>
      </c>
      <c r="C23" s="151" t="s">
        <v>709</v>
      </c>
      <c r="D23" s="149" t="s">
        <v>100</v>
      </c>
      <c r="E23" s="1291"/>
      <c r="F23" s="1291"/>
      <c r="G23" s="1291"/>
      <c r="H23" s="1291"/>
      <c r="I23" s="1291"/>
      <c r="J23" s="1291"/>
      <c r="K23" s="1291"/>
      <c r="L23" s="1291"/>
      <c r="M23" s="1291"/>
      <c r="N23" s="1291"/>
      <c r="O23" s="1291"/>
      <c r="P23" s="1291"/>
      <c r="Q23" s="1291"/>
      <c r="R23" s="1291"/>
      <c r="S23" s="1291"/>
      <c r="T23" s="1292"/>
    </row>
    <row r="24" spans="2:20" s="35" customFormat="1" ht="14" customHeight="1" x14ac:dyDescent="0.3">
      <c r="B24" s="201">
        <v>1.8</v>
      </c>
      <c r="C24" s="150" t="s">
        <v>715</v>
      </c>
      <c r="D24" s="149" t="s">
        <v>100</v>
      </c>
      <c r="E24" s="1291"/>
      <c r="F24" s="1291"/>
      <c r="G24" s="1291"/>
      <c r="H24" s="1291"/>
      <c r="I24" s="1291"/>
      <c r="J24" s="1291"/>
      <c r="K24" s="1291"/>
      <c r="L24" s="1291"/>
      <c r="M24" s="1291"/>
      <c r="N24" s="1291"/>
      <c r="O24" s="1291"/>
      <c r="P24" s="1291"/>
      <c r="Q24" s="1291"/>
      <c r="R24" s="1291"/>
      <c r="S24" s="1291"/>
      <c r="T24" s="1292"/>
    </row>
    <row r="25" spans="2:20" s="35" customFormat="1" ht="14" customHeight="1" x14ac:dyDescent="0.3">
      <c r="B25" s="344">
        <v>1.9</v>
      </c>
      <c r="C25" s="151" t="s">
        <v>101</v>
      </c>
      <c r="D25" s="149" t="s">
        <v>98</v>
      </c>
      <c r="E25" s="1291"/>
      <c r="F25" s="1291"/>
      <c r="G25" s="1291"/>
      <c r="H25" s="1291"/>
      <c r="I25" s="1291"/>
      <c r="J25" s="1291"/>
      <c r="K25" s="1291"/>
      <c r="L25" s="1291"/>
      <c r="M25" s="1291"/>
      <c r="N25" s="1291"/>
      <c r="O25" s="1291"/>
      <c r="P25" s="1291"/>
      <c r="Q25" s="1291"/>
      <c r="R25" s="1291"/>
      <c r="S25" s="1291"/>
      <c r="T25" s="1292"/>
    </row>
    <row r="26" spans="2:20" s="35" customFormat="1" ht="28" customHeight="1" x14ac:dyDescent="0.25">
      <c r="B26" s="343">
        <v>1.1000000000000001</v>
      </c>
      <c r="C26" s="151" t="s">
        <v>710</v>
      </c>
      <c r="D26" s="149" t="s">
        <v>98</v>
      </c>
      <c r="E26" s="1291"/>
      <c r="F26" s="1291"/>
      <c r="G26" s="1291"/>
      <c r="H26" s="1291"/>
      <c r="I26" s="1291"/>
      <c r="J26" s="1291"/>
      <c r="K26" s="1291"/>
      <c r="L26" s="1291"/>
      <c r="M26" s="1291"/>
      <c r="N26" s="1291"/>
      <c r="O26" s="1291"/>
      <c r="P26" s="1291"/>
      <c r="Q26" s="1291"/>
      <c r="R26" s="1291"/>
      <c r="S26" s="1291"/>
      <c r="T26" s="1292"/>
    </row>
    <row r="27" spans="2:20" s="35" customFormat="1" ht="28" customHeight="1" x14ac:dyDescent="0.25">
      <c r="B27" s="149">
        <v>1.1100000000000001</v>
      </c>
      <c r="C27" s="151" t="s">
        <v>703</v>
      </c>
      <c r="D27" s="149" t="s">
        <v>98</v>
      </c>
      <c r="E27" s="1291"/>
      <c r="F27" s="1291"/>
      <c r="G27" s="1291"/>
      <c r="H27" s="1291"/>
      <c r="I27" s="1291"/>
      <c r="J27" s="1291"/>
      <c r="K27" s="1291"/>
      <c r="L27" s="1291"/>
      <c r="M27" s="1291"/>
      <c r="N27" s="1291"/>
      <c r="O27" s="1291"/>
      <c r="P27" s="1291"/>
      <c r="Q27" s="1291"/>
      <c r="R27" s="1291"/>
      <c r="S27" s="1291"/>
      <c r="T27" s="1292"/>
    </row>
    <row r="28" spans="2:20" s="35" customFormat="1" ht="28" customHeight="1" x14ac:dyDescent="0.25">
      <c r="B28" s="149">
        <v>1.1200000000000001</v>
      </c>
      <c r="C28" s="151" t="s">
        <v>711</v>
      </c>
      <c r="D28" s="149" t="s">
        <v>98</v>
      </c>
      <c r="E28" s="1291"/>
      <c r="F28" s="1291"/>
      <c r="G28" s="1291"/>
      <c r="H28" s="1291"/>
      <c r="I28" s="1291"/>
      <c r="J28" s="1291"/>
      <c r="K28" s="1291"/>
      <c r="L28" s="1291"/>
      <c r="M28" s="1291"/>
      <c r="N28" s="1291"/>
      <c r="O28" s="1291"/>
      <c r="P28" s="1291"/>
      <c r="Q28" s="1291"/>
      <c r="R28" s="1291"/>
      <c r="S28" s="1291"/>
      <c r="T28" s="1292"/>
    </row>
    <row r="29" spans="2:20" s="35" customFormat="1" ht="14" customHeight="1" x14ac:dyDescent="0.3">
      <c r="B29" s="202">
        <v>1.1299999999999999</v>
      </c>
      <c r="C29" s="151" t="s">
        <v>317</v>
      </c>
      <c r="D29" s="149" t="s">
        <v>100</v>
      </c>
      <c r="E29" s="1291"/>
      <c r="F29" s="1291"/>
      <c r="G29" s="1291"/>
      <c r="H29" s="1291"/>
      <c r="I29" s="1291"/>
      <c r="J29" s="1291"/>
      <c r="K29" s="1291"/>
      <c r="L29" s="1291"/>
      <c r="M29" s="1291"/>
      <c r="N29" s="1291"/>
      <c r="O29" s="1291"/>
      <c r="P29" s="1291"/>
      <c r="Q29" s="1291"/>
      <c r="R29" s="1291"/>
      <c r="S29" s="1291"/>
      <c r="T29" s="1292"/>
    </row>
    <row r="30" spans="2:20" s="35" customFormat="1" ht="28" customHeight="1" x14ac:dyDescent="0.25">
      <c r="B30" s="343">
        <v>1.1399999999999999</v>
      </c>
      <c r="C30" s="151" t="s">
        <v>712</v>
      </c>
      <c r="D30" s="149" t="s">
        <v>100</v>
      </c>
      <c r="E30" s="1291"/>
      <c r="F30" s="1291"/>
      <c r="G30" s="1291"/>
      <c r="H30" s="1291"/>
      <c r="I30" s="1291"/>
      <c r="J30" s="1291"/>
      <c r="K30" s="1291"/>
      <c r="L30" s="1291"/>
      <c r="M30" s="1291"/>
      <c r="N30" s="1291"/>
      <c r="O30" s="1291"/>
      <c r="P30" s="1291"/>
      <c r="Q30" s="1291"/>
      <c r="R30" s="1291"/>
      <c r="S30" s="1291"/>
      <c r="T30" s="1292"/>
    </row>
    <row r="31" spans="2:20" s="35" customFormat="1" ht="14" customHeight="1" x14ac:dyDescent="0.3">
      <c r="B31" s="201">
        <v>1.1499999999999999</v>
      </c>
      <c r="C31" s="151" t="s">
        <v>713</v>
      </c>
      <c r="D31" s="149" t="s">
        <v>100</v>
      </c>
      <c r="E31" s="1291"/>
      <c r="F31" s="1291"/>
      <c r="G31" s="1291"/>
      <c r="H31" s="1291"/>
      <c r="I31" s="1291"/>
      <c r="J31" s="1291"/>
      <c r="K31" s="1291"/>
      <c r="L31" s="1291"/>
      <c r="M31" s="1291"/>
      <c r="N31" s="1291"/>
      <c r="O31" s="1291"/>
      <c r="P31" s="1291"/>
      <c r="Q31" s="1291"/>
      <c r="R31" s="1291"/>
      <c r="S31" s="1291"/>
      <c r="T31" s="1292"/>
    </row>
    <row r="32" spans="2:20" s="35" customFormat="1" ht="14" customHeight="1" x14ac:dyDescent="0.3">
      <c r="B32" s="201">
        <v>1.1599999999999999</v>
      </c>
      <c r="C32" s="150" t="s">
        <v>714</v>
      </c>
      <c r="D32" s="149" t="s">
        <v>100</v>
      </c>
      <c r="E32" s="1291"/>
      <c r="F32" s="1291"/>
      <c r="G32" s="1291"/>
      <c r="H32" s="1291"/>
      <c r="I32" s="1291"/>
      <c r="J32" s="1291"/>
      <c r="K32" s="1291"/>
      <c r="L32" s="1291"/>
      <c r="M32" s="1291"/>
      <c r="N32" s="1291"/>
      <c r="O32" s="1291"/>
      <c r="P32" s="1291"/>
      <c r="Q32" s="1291"/>
      <c r="R32" s="1291"/>
      <c r="S32" s="1291"/>
      <c r="T32" s="1292"/>
    </row>
    <row r="33" spans="2:20" s="35" customFormat="1" ht="14" customHeight="1" x14ac:dyDescent="0.3">
      <c r="B33" s="201">
        <v>1.17</v>
      </c>
      <c r="C33" s="151" t="s">
        <v>103</v>
      </c>
      <c r="D33" s="149" t="s">
        <v>104</v>
      </c>
      <c r="E33" s="1291"/>
      <c r="F33" s="1291"/>
      <c r="G33" s="1291"/>
      <c r="H33" s="1291"/>
      <c r="I33" s="1291"/>
      <c r="J33" s="1291"/>
      <c r="K33" s="1291"/>
      <c r="L33" s="1291"/>
      <c r="M33" s="1291"/>
      <c r="N33" s="1291"/>
      <c r="O33" s="1291"/>
      <c r="P33" s="1291"/>
      <c r="Q33" s="1291"/>
      <c r="R33" s="1291"/>
      <c r="S33" s="1291"/>
      <c r="T33" s="1292"/>
    </row>
    <row r="34" spans="2:20" s="35" customFormat="1" ht="28" customHeight="1" x14ac:dyDescent="0.25">
      <c r="B34" s="149">
        <v>1.18</v>
      </c>
      <c r="C34" s="150" t="s">
        <v>716</v>
      </c>
      <c r="D34" s="149" t="s">
        <v>104</v>
      </c>
      <c r="E34" s="1291"/>
      <c r="F34" s="1291"/>
      <c r="G34" s="1291"/>
      <c r="H34" s="1291"/>
      <c r="I34" s="1291"/>
      <c r="J34" s="1291"/>
      <c r="K34" s="1291"/>
      <c r="L34" s="1291"/>
      <c r="M34" s="1291"/>
      <c r="N34" s="1291"/>
      <c r="O34" s="1291"/>
      <c r="P34" s="1291"/>
      <c r="Q34" s="1291"/>
      <c r="R34" s="1291"/>
      <c r="S34" s="1291"/>
      <c r="T34" s="1292"/>
    </row>
    <row r="35" spans="2:20" s="35" customFormat="1" ht="14" customHeight="1" x14ac:dyDescent="0.3">
      <c r="B35" s="201">
        <v>1.19</v>
      </c>
      <c r="C35" s="150" t="s">
        <v>105</v>
      </c>
      <c r="D35" s="149" t="s">
        <v>106</v>
      </c>
      <c r="E35" s="1291"/>
      <c r="F35" s="1291"/>
      <c r="G35" s="1291"/>
      <c r="H35" s="1291"/>
      <c r="I35" s="1291"/>
      <c r="J35" s="1291"/>
      <c r="K35" s="1291"/>
      <c r="L35" s="1291"/>
      <c r="M35" s="1291"/>
      <c r="N35" s="1291"/>
      <c r="O35" s="1291"/>
      <c r="P35" s="1291"/>
      <c r="Q35" s="1291"/>
      <c r="R35" s="1291"/>
      <c r="S35" s="1291"/>
      <c r="T35" s="1292"/>
    </row>
    <row r="36" spans="2:20" s="35" customFormat="1" ht="28" customHeight="1" x14ac:dyDescent="0.25">
      <c r="B36" s="343">
        <v>1.2</v>
      </c>
      <c r="C36" s="150" t="s">
        <v>717</v>
      </c>
      <c r="D36" s="149" t="s">
        <v>106</v>
      </c>
      <c r="E36" s="1291"/>
      <c r="F36" s="1291"/>
      <c r="G36" s="1291"/>
      <c r="H36" s="1291"/>
      <c r="I36" s="1291"/>
      <c r="J36" s="1291"/>
      <c r="K36" s="1291"/>
      <c r="L36" s="1291"/>
      <c r="M36" s="1291"/>
      <c r="N36" s="1291"/>
      <c r="O36" s="1291"/>
      <c r="P36" s="1291"/>
      <c r="Q36" s="1291"/>
      <c r="R36" s="1291"/>
      <c r="S36" s="1291"/>
      <c r="T36" s="1292"/>
    </row>
    <row r="37" spans="2:20" s="35" customFormat="1" ht="14" customHeight="1" x14ac:dyDescent="0.3">
      <c r="B37" s="201">
        <v>1.21</v>
      </c>
      <c r="C37" s="150" t="s">
        <v>107</v>
      </c>
      <c r="D37" s="149" t="s">
        <v>98</v>
      </c>
      <c r="E37" s="1291"/>
      <c r="F37" s="1291"/>
      <c r="G37" s="1291"/>
      <c r="H37" s="1291"/>
      <c r="I37" s="1291"/>
      <c r="J37" s="1291"/>
      <c r="K37" s="1291"/>
      <c r="L37" s="1291"/>
      <c r="M37" s="1291"/>
      <c r="N37" s="1291"/>
      <c r="O37" s="1291"/>
      <c r="P37" s="1291"/>
      <c r="Q37" s="1291"/>
      <c r="R37" s="1291"/>
      <c r="S37" s="1291"/>
      <c r="T37" s="1292"/>
    </row>
    <row r="38" spans="2:20" s="35" customFormat="1" ht="14" customHeight="1" x14ac:dyDescent="0.3">
      <c r="B38" s="201">
        <v>1.22</v>
      </c>
      <c r="C38" s="150" t="s">
        <v>718</v>
      </c>
      <c r="D38" s="149" t="s">
        <v>98</v>
      </c>
      <c r="E38" s="1291"/>
      <c r="F38" s="1291"/>
      <c r="G38" s="1291"/>
      <c r="H38" s="1291"/>
      <c r="I38" s="1291"/>
      <c r="J38" s="1291"/>
      <c r="K38" s="1291"/>
      <c r="L38" s="1291"/>
      <c r="M38" s="1291"/>
      <c r="N38" s="1291"/>
      <c r="O38" s="1291"/>
      <c r="P38" s="1291"/>
      <c r="Q38" s="1291"/>
      <c r="R38" s="1291"/>
      <c r="S38" s="1291"/>
      <c r="T38" s="1292"/>
    </row>
    <row r="39" spans="2:20" s="35" customFormat="1" ht="14" customHeight="1" x14ac:dyDescent="0.3">
      <c r="B39" s="200"/>
      <c r="C39" s="147"/>
      <c r="D39" s="148"/>
      <c r="E39" s="1291"/>
      <c r="F39" s="1291"/>
      <c r="G39" s="1291"/>
      <c r="H39" s="1291"/>
      <c r="I39" s="1291"/>
      <c r="J39" s="1291"/>
      <c r="K39" s="1291"/>
      <c r="L39" s="1291"/>
      <c r="M39" s="1291"/>
      <c r="N39" s="1291"/>
      <c r="O39" s="1291"/>
      <c r="P39" s="1291"/>
      <c r="Q39" s="1291"/>
      <c r="R39" s="1291"/>
      <c r="S39" s="1291"/>
      <c r="T39" s="1292"/>
    </row>
    <row r="40" spans="2:20" s="35" customFormat="1" ht="14" customHeight="1" x14ac:dyDescent="0.3">
      <c r="B40" s="200">
        <v>2</v>
      </c>
      <c r="C40" s="197" t="s">
        <v>108</v>
      </c>
      <c r="D40" s="148"/>
      <c r="E40" s="1291"/>
      <c r="F40" s="1291"/>
      <c r="G40" s="1291"/>
      <c r="H40" s="1291"/>
      <c r="I40" s="1291"/>
      <c r="J40" s="1291"/>
      <c r="K40" s="1291"/>
      <c r="L40" s="1291"/>
      <c r="M40" s="1291"/>
      <c r="N40" s="1291"/>
      <c r="O40" s="1291"/>
      <c r="P40" s="1291"/>
      <c r="Q40" s="1291"/>
      <c r="R40" s="1291"/>
      <c r="S40" s="1291"/>
      <c r="T40" s="1292"/>
    </row>
    <row r="41" spans="2:20" s="35" customFormat="1" ht="14" customHeight="1" x14ac:dyDescent="0.3">
      <c r="B41" s="200">
        <v>2.1</v>
      </c>
      <c r="C41" s="147" t="s">
        <v>592</v>
      </c>
      <c r="D41" s="148"/>
      <c r="E41" s="1291"/>
      <c r="F41" s="1291"/>
      <c r="G41" s="1291"/>
      <c r="H41" s="1291"/>
      <c r="I41" s="1291"/>
      <c r="J41" s="1291"/>
      <c r="K41" s="1291"/>
      <c r="L41" s="1291"/>
      <c r="M41" s="1291"/>
      <c r="N41" s="1291"/>
      <c r="O41" s="1291"/>
      <c r="P41" s="1291"/>
      <c r="Q41" s="1291"/>
      <c r="R41" s="1291"/>
      <c r="S41" s="1291"/>
      <c r="T41" s="1292"/>
    </row>
    <row r="42" spans="2:20" s="35" customFormat="1" ht="14" customHeight="1" x14ac:dyDescent="0.3">
      <c r="B42" s="201" t="s">
        <v>109</v>
      </c>
      <c r="C42" s="152" t="s">
        <v>781</v>
      </c>
      <c r="D42" s="149" t="s">
        <v>110</v>
      </c>
      <c r="E42" s="1291"/>
      <c r="F42" s="1291"/>
      <c r="G42" s="1291"/>
      <c r="H42" s="1291"/>
      <c r="I42" s="1291"/>
      <c r="J42" s="1291"/>
      <c r="K42" s="1291"/>
      <c r="L42" s="1291"/>
      <c r="M42" s="1291"/>
      <c r="N42" s="1291"/>
      <c r="O42" s="1291"/>
      <c r="P42" s="1291"/>
      <c r="Q42" s="1291"/>
      <c r="R42" s="1291"/>
      <c r="S42" s="1291"/>
      <c r="T42" s="1292"/>
    </row>
    <row r="43" spans="2:20" s="35" customFormat="1" ht="14" customHeight="1" x14ac:dyDescent="0.3">
      <c r="B43" s="201" t="s">
        <v>111</v>
      </c>
      <c r="C43" s="152" t="s">
        <v>782</v>
      </c>
      <c r="D43" s="149" t="s">
        <v>110</v>
      </c>
      <c r="E43" s="1291"/>
      <c r="F43" s="1291"/>
      <c r="G43" s="1291"/>
      <c r="H43" s="1291"/>
      <c r="I43" s="1291"/>
      <c r="J43" s="1291"/>
      <c r="K43" s="1291"/>
      <c r="L43" s="1291"/>
      <c r="M43" s="1291"/>
      <c r="N43" s="1291"/>
      <c r="O43" s="1291"/>
      <c r="P43" s="1291"/>
      <c r="Q43" s="1291"/>
      <c r="R43" s="1291"/>
      <c r="S43" s="1291"/>
      <c r="T43" s="1292"/>
    </row>
    <row r="44" spans="2:20" s="35" customFormat="1" ht="14" customHeight="1" x14ac:dyDescent="0.3">
      <c r="B44" s="201" t="s">
        <v>113</v>
      </c>
      <c r="C44" s="152" t="s">
        <v>783</v>
      </c>
      <c r="D44" s="149" t="s">
        <v>110</v>
      </c>
      <c r="E44" s="1291"/>
      <c r="F44" s="1291"/>
      <c r="G44" s="1291"/>
      <c r="H44" s="1291"/>
      <c r="I44" s="1291"/>
      <c r="J44" s="1291"/>
      <c r="K44" s="1291"/>
      <c r="L44" s="1291"/>
      <c r="M44" s="1291"/>
      <c r="N44" s="1291"/>
      <c r="O44" s="1291"/>
      <c r="P44" s="1291"/>
      <c r="Q44" s="1291"/>
      <c r="R44" s="1291"/>
      <c r="S44" s="1291"/>
      <c r="T44" s="1292"/>
    </row>
    <row r="45" spans="2:20" s="35" customFormat="1" ht="14" customHeight="1" x14ac:dyDescent="0.3">
      <c r="B45" s="201" t="s">
        <v>780</v>
      </c>
      <c r="C45" s="152" t="s">
        <v>784</v>
      </c>
      <c r="D45" s="149" t="s">
        <v>110</v>
      </c>
      <c r="E45" s="1291"/>
      <c r="F45" s="1291"/>
      <c r="G45" s="1291"/>
      <c r="H45" s="1291"/>
      <c r="I45" s="1291"/>
      <c r="J45" s="1291"/>
      <c r="K45" s="1291"/>
      <c r="L45" s="1291"/>
      <c r="M45" s="1291"/>
      <c r="N45" s="1291"/>
      <c r="O45" s="1291"/>
      <c r="P45" s="1291"/>
      <c r="Q45" s="1291"/>
      <c r="R45" s="1291"/>
      <c r="S45" s="1291"/>
      <c r="T45" s="1292"/>
    </row>
    <row r="46" spans="2:20" s="35" customFormat="1" ht="14" customHeight="1" x14ac:dyDescent="0.3">
      <c r="B46" s="200">
        <v>2.2000000000000002</v>
      </c>
      <c r="C46" s="147" t="s">
        <v>334</v>
      </c>
      <c r="D46" s="148"/>
      <c r="E46" s="1291"/>
      <c r="F46" s="1291"/>
      <c r="G46" s="1291"/>
      <c r="H46" s="1291"/>
      <c r="I46" s="1291"/>
      <c r="J46" s="1291"/>
      <c r="K46" s="1291"/>
      <c r="L46" s="1291"/>
      <c r="M46" s="1291"/>
      <c r="N46" s="1291"/>
      <c r="O46" s="1291"/>
      <c r="P46" s="1291"/>
      <c r="Q46" s="1291"/>
      <c r="R46" s="1291"/>
      <c r="S46" s="1291"/>
      <c r="T46" s="1292"/>
    </row>
    <row r="47" spans="2:20" s="35" customFormat="1" ht="14" customHeight="1" x14ac:dyDescent="0.3">
      <c r="B47" s="201" t="s">
        <v>116</v>
      </c>
      <c r="C47" s="152" t="s">
        <v>781</v>
      </c>
      <c r="D47" s="149" t="s">
        <v>110</v>
      </c>
      <c r="E47" s="1291"/>
      <c r="F47" s="1291"/>
      <c r="G47" s="1291"/>
      <c r="H47" s="1291"/>
      <c r="I47" s="1291"/>
      <c r="J47" s="1291"/>
      <c r="K47" s="1291"/>
      <c r="L47" s="1291"/>
      <c r="M47" s="1291"/>
      <c r="N47" s="1291"/>
      <c r="O47" s="1291"/>
      <c r="P47" s="1291"/>
      <c r="Q47" s="1291"/>
      <c r="R47" s="1291"/>
      <c r="S47" s="1291"/>
      <c r="T47" s="1292"/>
    </row>
    <row r="48" spans="2:20" s="35" customFormat="1" ht="14" customHeight="1" x14ac:dyDescent="0.3">
      <c r="B48" s="201" t="s">
        <v>118</v>
      </c>
      <c r="C48" s="152" t="s">
        <v>782</v>
      </c>
      <c r="D48" s="149" t="s">
        <v>110</v>
      </c>
      <c r="E48" s="1291"/>
      <c r="F48" s="1291"/>
      <c r="G48" s="1291"/>
      <c r="H48" s="1291"/>
      <c r="I48" s="1291"/>
      <c r="J48" s="1291"/>
      <c r="K48" s="1291"/>
      <c r="L48" s="1291"/>
      <c r="M48" s="1291"/>
      <c r="N48" s="1291"/>
      <c r="O48" s="1291"/>
      <c r="P48" s="1291"/>
      <c r="Q48" s="1291"/>
      <c r="R48" s="1291"/>
      <c r="S48" s="1291"/>
      <c r="T48" s="1292"/>
    </row>
    <row r="49" spans="2:20" s="35" customFormat="1" ht="14" customHeight="1" x14ac:dyDescent="0.3">
      <c r="B49" s="201" t="s">
        <v>119</v>
      </c>
      <c r="C49" s="152" t="s">
        <v>783</v>
      </c>
      <c r="D49" s="149" t="s">
        <v>110</v>
      </c>
      <c r="E49" s="1291"/>
      <c r="F49" s="1291"/>
      <c r="G49" s="1291"/>
      <c r="H49" s="1291"/>
      <c r="I49" s="1291"/>
      <c r="J49" s="1291"/>
      <c r="K49" s="1291"/>
      <c r="L49" s="1291"/>
      <c r="M49" s="1291"/>
      <c r="N49" s="1291"/>
      <c r="O49" s="1291"/>
      <c r="P49" s="1291"/>
      <c r="Q49" s="1291"/>
      <c r="R49" s="1291"/>
      <c r="S49" s="1291"/>
      <c r="T49" s="1292"/>
    </row>
    <row r="50" spans="2:20" s="35" customFormat="1" ht="14" customHeight="1" x14ac:dyDescent="0.3">
      <c r="B50" s="201" t="s">
        <v>785</v>
      </c>
      <c r="C50" s="152" t="s">
        <v>784</v>
      </c>
      <c r="D50" s="149" t="s">
        <v>110</v>
      </c>
      <c r="E50" s="1291"/>
      <c r="F50" s="1291"/>
      <c r="G50" s="1291"/>
      <c r="H50" s="1291"/>
      <c r="I50" s="1291"/>
      <c r="J50" s="1291"/>
      <c r="K50" s="1291"/>
      <c r="L50" s="1291"/>
      <c r="M50" s="1291"/>
      <c r="N50" s="1291"/>
      <c r="O50" s="1291"/>
      <c r="P50" s="1291"/>
      <c r="Q50" s="1291"/>
      <c r="R50" s="1291"/>
      <c r="S50" s="1291"/>
      <c r="T50" s="1292"/>
    </row>
    <row r="51" spans="2:20" s="35" customFormat="1" ht="14" customHeight="1" x14ac:dyDescent="0.3">
      <c r="B51" s="200">
        <v>2.2999999999999998</v>
      </c>
      <c r="C51" s="147" t="s">
        <v>337</v>
      </c>
      <c r="D51" s="148"/>
      <c r="E51" s="1291"/>
      <c r="F51" s="1291"/>
      <c r="G51" s="1291"/>
      <c r="H51" s="1291"/>
      <c r="I51" s="1291"/>
      <c r="J51" s="1291"/>
      <c r="K51" s="1291"/>
      <c r="L51" s="1291"/>
      <c r="M51" s="1291"/>
      <c r="N51" s="1291"/>
      <c r="O51" s="1291"/>
      <c r="P51" s="1291"/>
      <c r="Q51" s="1291"/>
      <c r="R51" s="1291"/>
      <c r="S51" s="1291"/>
      <c r="T51" s="1292"/>
    </row>
    <row r="52" spans="2:20" s="35" customFormat="1" ht="14" customHeight="1" x14ac:dyDescent="0.3">
      <c r="B52" s="201" t="s">
        <v>338</v>
      </c>
      <c r="C52" s="152" t="s">
        <v>781</v>
      </c>
      <c r="D52" s="149" t="s">
        <v>110</v>
      </c>
      <c r="E52" s="1291"/>
      <c r="F52" s="1291"/>
      <c r="G52" s="1291"/>
      <c r="H52" s="1291"/>
      <c r="I52" s="1291"/>
      <c r="J52" s="1291"/>
      <c r="K52" s="1291"/>
      <c r="L52" s="1291"/>
      <c r="M52" s="1291"/>
      <c r="N52" s="1291"/>
      <c r="O52" s="1291"/>
      <c r="P52" s="1291"/>
      <c r="Q52" s="1291"/>
      <c r="R52" s="1291"/>
      <c r="S52" s="1291"/>
      <c r="T52" s="1292"/>
    </row>
    <row r="53" spans="2:20" s="35" customFormat="1" ht="14" customHeight="1" x14ac:dyDescent="0.3">
      <c r="B53" s="201" t="s">
        <v>339</v>
      </c>
      <c r="C53" s="152" t="s">
        <v>782</v>
      </c>
      <c r="D53" s="149" t="s">
        <v>110</v>
      </c>
      <c r="E53" s="1291"/>
      <c r="F53" s="1291"/>
      <c r="G53" s="1291"/>
      <c r="H53" s="1291"/>
      <c r="I53" s="1291"/>
      <c r="J53" s="1291"/>
      <c r="K53" s="1291"/>
      <c r="L53" s="1291"/>
      <c r="M53" s="1291"/>
      <c r="N53" s="1291"/>
      <c r="O53" s="1291"/>
      <c r="P53" s="1291"/>
      <c r="Q53" s="1291"/>
      <c r="R53" s="1291"/>
      <c r="S53" s="1291"/>
      <c r="T53" s="1292"/>
    </row>
    <row r="54" spans="2:20" s="35" customFormat="1" ht="14" customHeight="1" x14ac:dyDescent="0.3">
      <c r="B54" s="201" t="s">
        <v>340</v>
      </c>
      <c r="C54" s="152" t="s">
        <v>783</v>
      </c>
      <c r="D54" s="149" t="s">
        <v>110</v>
      </c>
      <c r="E54" s="1291"/>
      <c r="F54" s="1291"/>
      <c r="G54" s="1291"/>
      <c r="H54" s="1291"/>
      <c r="I54" s="1291"/>
      <c r="J54" s="1291"/>
      <c r="K54" s="1291"/>
      <c r="L54" s="1291"/>
      <c r="M54" s="1291"/>
      <c r="N54" s="1291"/>
      <c r="O54" s="1291"/>
      <c r="P54" s="1291"/>
      <c r="Q54" s="1291"/>
      <c r="R54" s="1291"/>
      <c r="S54" s="1291"/>
      <c r="T54" s="1292"/>
    </row>
    <row r="55" spans="2:20" s="35" customFormat="1" ht="14" customHeight="1" x14ac:dyDescent="0.3">
      <c r="B55" s="201" t="s">
        <v>786</v>
      </c>
      <c r="C55" s="152" t="s">
        <v>784</v>
      </c>
      <c r="D55" s="149" t="s">
        <v>110</v>
      </c>
      <c r="E55" s="1291"/>
      <c r="F55" s="1291"/>
      <c r="G55" s="1291"/>
      <c r="H55" s="1291"/>
      <c r="I55" s="1291"/>
      <c r="J55" s="1291"/>
      <c r="K55" s="1291"/>
      <c r="L55" s="1291"/>
      <c r="M55" s="1291"/>
      <c r="N55" s="1291"/>
      <c r="O55" s="1291"/>
      <c r="P55" s="1291"/>
      <c r="Q55" s="1291"/>
      <c r="R55" s="1291"/>
      <c r="S55" s="1291"/>
      <c r="T55" s="1292"/>
    </row>
    <row r="56" spans="2:20" s="35" customFormat="1" ht="14" customHeight="1" x14ac:dyDescent="0.3">
      <c r="B56" s="200">
        <v>2.4</v>
      </c>
      <c r="C56" s="197" t="s">
        <v>456</v>
      </c>
      <c r="D56" s="148"/>
      <c r="E56" s="1291"/>
      <c r="F56" s="1291"/>
      <c r="G56" s="1291"/>
      <c r="H56" s="1291"/>
      <c r="I56" s="1291"/>
      <c r="J56" s="1291"/>
      <c r="K56" s="1291"/>
      <c r="L56" s="1291"/>
      <c r="M56" s="1291"/>
      <c r="N56" s="1291"/>
      <c r="O56" s="1291"/>
      <c r="P56" s="1291"/>
      <c r="Q56" s="1291"/>
      <c r="R56" s="1291"/>
      <c r="S56" s="1291"/>
      <c r="T56" s="1292"/>
    </row>
    <row r="57" spans="2:20" s="35" customFormat="1" ht="14" customHeight="1" x14ac:dyDescent="0.3">
      <c r="B57" s="201" t="s">
        <v>358</v>
      </c>
      <c r="C57" s="152" t="s">
        <v>781</v>
      </c>
      <c r="D57" s="149" t="s">
        <v>110</v>
      </c>
      <c r="E57" s="1291"/>
      <c r="F57" s="1291"/>
      <c r="G57" s="1291"/>
      <c r="H57" s="1291"/>
      <c r="I57" s="1291"/>
      <c r="J57" s="1291"/>
      <c r="K57" s="1291"/>
      <c r="L57" s="1291"/>
      <c r="M57" s="1291"/>
      <c r="N57" s="1291"/>
      <c r="O57" s="1291"/>
      <c r="P57" s="1291"/>
      <c r="Q57" s="1291"/>
      <c r="R57" s="1291"/>
      <c r="S57" s="1291"/>
      <c r="T57" s="1292"/>
    </row>
    <row r="58" spans="2:20" s="35" customFormat="1" ht="14" customHeight="1" x14ac:dyDescent="0.3">
      <c r="B58" s="201" t="s">
        <v>359</v>
      </c>
      <c r="C58" s="152" t="s">
        <v>782</v>
      </c>
      <c r="D58" s="149" t="s">
        <v>110</v>
      </c>
      <c r="E58" s="1291"/>
      <c r="F58" s="1291"/>
      <c r="G58" s="1291"/>
      <c r="H58" s="1291"/>
      <c r="I58" s="1291"/>
      <c r="J58" s="1291"/>
      <c r="K58" s="1291"/>
      <c r="L58" s="1291"/>
      <c r="M58" s="1291"/>
      <c r="N58" s="1291"/>
      <c r="O58" s="1291"/>
      <c r="P58" s="1291"/>
      <c r="Q58" s="1291"/>
      <c r="R58" s="1291"/>
      <c r="S58" s="1291"/>
      <c r="T58" s="1292"/>
    </row>
    <row r="59" spans="2:20" s="35" customFormat="1" ht="14" customHeight="1" x14ac:dyDescent="0.3">
      <c r="B59" s="201" t="s">
        <v>360</v>
      </c>
      <c r="C59" s="152" t="s">
        <v>783</v>
      </c>
      <c r="D59" s="149" t="s">
        <v>110</v>
      </c>
      <c r="E59" s="1291"/>
      <c r="F59" s="1291"/>
      <c r="G59" s="1291"/>
      <c r="H59" s="1291"/>
      <c r="I59" s="1291"/>
      <c r="J59" s="1291"/>
      <c r="K59" s="1291"/>
      <c r="L59" s="1291"/>
      <c r="M59" s="1291"/>
      <c r="N59" s="1291"/>
      <c r="O59" s="1291"/>
      <c r="P59" s="1291"/>
      <c r="Q59" s="1291"/>
      <c r="R59" s="1291"/>
      <c r="S59" s="1291"/>
      <c r="T59" s="1292"/>
    </row>
    <row r="60" spans="2:20" s="35" customFormat="1" ht="14" customHeight="1" x14ac:dyDescent="0.3">
      <c r="B60" s="201" t="s">
        <v>787</v>
      </c>
      <c r="C60" s="152" t="s">
        <v>784</v>
      </c>
      <c r="D60" s="149" t="s">
        <v>110</v>
      </c>
      <c r="E60" s="1291"/>
      <c r="F60" s="1291"/>
      <c r="G60" s="1291"/>
      <c r="H60" s="1291"/>
      <c r="I60" s="1291"/>
      <c r="J60" s="1291"/>
      <c r="K60" s="1291"/>
      <c r="L60" s="1291"/>
      <c r="M60" s="1291"/>
      <c r="N60" s="1291"/>
      <c r="O60" s="1291"/>
      <c r="P60" s="1291"/>
      <c r="Q60" s="1291"/>
      <c r="R60" s="1291"/>
      <c r="S60" s="1291"/>
      <c r="T60" s="1292"/>
    </row>
    <row r="61" spans="2:20" s="35" customFormat="1" ht="14" customHeight="1" x14ac:dyDescent="0.3">
      <c r="B61" s="200">
        <v>2.5</v>
      </c>
      <c r="C61" s="147" t="s">
        <v>115</v>
      </c>
      <c r="D61" s="148"/>
      <c r="E61" s="1291"/>
      <c r="F61" s="1291"/>
      <c r="G61" s="1291"/>
      <c r="H61" s="1291"/>
      <c r="I61" s="1291"/>
      <c r="J61" s="1291"/>
      <c r="K61" s="1291"/>
      <c r="L61" s="1291"/>
      <c r="M61" s="1291"/>
      <c r="N61" s="1291"/>
      <c r="O61" s="1291"/>
      <c r="P61" s="1291"/>
      <c r="Q61" s="1291"/>
      <c r="R61" s="1291"/>
      <c r="S61" s="1291"/>
      <c r="T61" s="1292"/>
    </row>
    <row r="62" spans="2:20" s="35" customFormat="1" ht="14" customHeight="1" x14ac:dyDescent="0.3">
      <c r="B62" s="201" t="s">
        <v>417</v>
      </c>
      <c r="C62" s="152" t="s">
        <v>781</v>
      </c>
      <c r="D62" s="149" t="s">
        <v>117</v>
      </c>
      <c r="E62" s="1291"/>
      <c r="F62" s="1291"/>
      <c r="G62" s="1291"/>
      <c r="H62" s="1291"/>
      <c r="I62" s="1291"/>
      <c r="J62" s="1291"/>
      <c r="K62" s="1291"/>
      <c r="L62" s="1291"/>
      <c r="M62" s="1291"/>
      <c r="N62" s="1291"/>
      <c r="O62" s="1291"/>
      <c r="P62" s="1291"/>
      <c r="Q62" s="1291"/>
      <c r="R62" s="1291"/>
      <c r="S62" s="1291"/>
      <c r="T62" s="1292"/>
    </row>
    <row r="63" spans="2:20" s="35" customFormat="1" ht="14" customHeight="1" x14ac:dyDescent="0.3">
      <c r="B63" s="201" t="s">
        <v>420</v>
      </c>
      <c r="C63" s="152" t="s">
        <v>782</v>
      </c>
      <c r="D63" s="149" t="s">
        <v>117</v>
      </c>
      <c r="E63" s="1291"/>
      <c r="F63" s="1291"/>
      <c r="G63" s="1291"/>
      <c r="H63" s="1291"/>
      <c r="I63" s="1291"/>
      <c r="J63" s="1291"/>
      <c r="K63" s="1291"/>
      <c r="L63" s="1291"/>
      <c r="M63" s="1291"/>
      <c r="N63" s="1291"/>
      <c r="O63" s="1291"/>
      <c r="P63" s="1291"/>
      <c r="Q63" s="1291"/>
      <c r="R63" s="1291"/>
      <c r="S63" s="1291"/>
      <c r="T63" s="1292"/>
    </row>
    <row r="64" spans="2:20" s="35" customFormat="1" ht="14" customHeight="1" x14ac:dyDescent="0.3">
      <c r="B64" s="201" t="s">
        <v>421</v>
      </c>
      <c r="C64" s="152" t="s">
        <v>783</v>
      </c>
      <c r="D64" s="149" t="s">
        <v>117</v>
      </c>
      <c r="E64" s="1291"/>
      <c r="F64" s="1291"/>
      <c r="G64" s="1291"/>
      <c r="H64" s="1291"/>
      <c r="I64" s="1291"/>
      <c r="J64" s="1291"/>
      <c r="K64" s="1291"/>
      <c r="L64" s="1291"/>
      <c r="M64" s="1291"/>
      <c r="N64" s="1291"/>
      <c r="O64" s="1291"/>
      <c r="P64" s="1291"/>
      <c r="Q64" s="1291"/>
      <c r="R64" s="1291"/>
      <c r="S64" s="1291"/>
      <c r="T64" s="1292"/>
    </row>
    <row r="65" spans="2:20" s="35" customFormat="1" ht="14" customHeight="1" x14ac:dyDescent="0.3">
      <c r="B65" s="201" t="s">
        <v>788</v>
      </c>
      <c r="C65" s="152" t="s">
        <v>784</v>
      </c>
      <c r="D65" s="149" t="s">
        <v>117</v>
      </c>
      <c r="E65" s="1291"/>
      <c r="F65" s="1291"/>
      <c r="G65" s="1291"/>
      <c r="H65" s="1291"/>
      <c r="I65" s="1291"/>
      <c r="J65" s="1291"/>
      <c r="K65" s="1291"/>
      <c r="L65" s="1291"/>
      <c r="M65" s="1291"/>
      <c r="N65" s="1291"/>
      <c r="O65" s="1291"/>
      <c r="P65" s="1291"/>
      <c r="Q65" s="1291"/>
      <c r="R65" s="1291"/>
      <c r="S65" s="1291"/>
      <c r="T65" s="1292"/>
    </row>
    <row r="66" spans="2:20" s="35" customFormat="1" ht="14" customHeight="1" x14ac:dyDescent="0.3">
      <c r="B66" s="200">
        <v>3</v>
      </c>
      <c r="C66" s="197" t="s">
        <v>120</v>
      </c>
      <c r="D66" s="148"/>
      <c r="E66" s="1291"/>
      <c r="F66" s="1291"/>
      <c r="G66" s="1291"/>
      <c r="H66" s="1291"/>
      <c r="I66" s="1291"/>
      <c r="J66" s="1291"/>
      <c r="K66" s="1291"/>
      <c r="L66" s="1291"/>
      <c r="M66" s="1291"/>
      <c r="N66" s="1291"/>
      <c r="O66" s="1291"/>
      <c r="P66" s="1291"/>
      <c r="Q66" s="1291"/>
      <c r="R66" s="1291"/>
      <c r="S66" s="1291"/>
      <c r="T66" s="1292"/>
    </row>
    <row r="67" spans="2:20" s="35" customFormat="1" ht="14" customHeight="1" x14ac:dyDescent="0.3">
      <c r="B67" s="200">
        <v>3.1</v>
      </c>
      <c r="C67" s="147" t="s">
        <v>121</v>
      </c>
      <c r="D67" s="148"/>
      <c r="E67" s="1291"/>
      <c r="F67" s="1291"/>
      <c r="G67" s="1291"/>
      <c r="H67" s="1291"/>
      <c r="I67" s="1291"/>
      <c r="J67" s="1291"/>
      <c r="K67" s="1291"/>
      <c r="L67" s="1291"/>
      <c r="M67" s="1291"/>
      <c r="N67" s="1291"/>
      <c r="O67" s="1291"/>
      <c r="P67" s="1291"/>
      <c r="Q67" s="1291"/>
      <c r="R67" s="1291"/>
      <c r="S67" s="1291"/>
      <c r="T67" s="1292"/>
    </row>
    <row r="68" spans="2:20" s="35" customFormat="1" ht="14" customHeight="1" x14ac:dyDescent="0.3">
      <c r="B68" s="201" t="s">
        <v>122</v>
      </c>
      <c r="C68" s="152" t="s">
        <v>781</v>
      </c>
      <c r="D68" s="149" t="s">
        <v>123</v>
      </c>
      <c r="E68" s="1291"/>
      <c r="F68" s="1291"/>
      <c r="G68" s="1291"/>
      <c r="H68" s="1291"/>
      <c r="I68" s="1291"/>
      <c r="J68" s="1291"/>
      <c r="K68" s="1291"/>
      <c r="L68" s="1291"/>
      <c r="M68" s="1291"/>
      <c r="N68" s="1291"/>
      <c r="O68" s="1291"/>
      <c r="P68" s="1291"/>
      <c r="Q68" s="1291"/>
      <c r="R68" s="1291"/>
      <c r="S68" s="1291"/>
      <c r="T68" s="1292"/>
    </row>
    <row r="69" spans="2:20" s="35" customFormat="1" ht="14" customHeight="1" x14ac:dyDescent="0.3">
      <c r="B69" s="201" t="s">
        <v>124</v>
      </c>
      <c r="C69" s="152" t="s">
        <v>782</v>
      </c>
      <c r="D69" s="149" t="s">
        <v>123</v>
      </c>
      <c r="E69" s="1291"/>
      <c r="F69" s="1291"/>
      <c r="G69" s="1291"/>
      <c r="H69" s="1291"/>
      <c r="I69" s="1291"/>
      <c r="J69" s="1291"/>
      <c r="K69" s="1291"/>
      <c r="L69" s="1291"/>
      <c r="M69" s="1291"/>
      <c r="N69" s="1291"/>
      <c r="O69" s="1291"/>
      <c r="P69" s="1291"/>
      <c r="Q69" s="1291"/>
      <c r="R69" s="1291"/>
      <c r="S69" s="1291"/>
      <c r="T69" s="1292"/>
    </row>
    <row r="70" spans="2:20" s="35" customFormat="1" ht="14" customHeight="1" x14ac:dyDescent="0.3">
      <c r="B70" s="201" t="s">
        <v>125</v>
      </c>
      <c r="C70" s="152" t="s">
        <v>783</v>
      </c>
      <c r="D70" s="149" t="s">
        <v>123</v>
      </c>
      <c r="E70" s="1291"/>
      <c r="F70" s="1291"/>
      <c r="G70" s="1291"/>
      <c r="H70" s="1291"/>
      <c r="I70" s="1291"/>
      <c r="J70" s="1291"/>
      <c r="K70" s="1291"/>
      <c r="L70" s="1291"/>
      <c r="M70" s="1291"/>
      <c r="N70" s="1291"/>
      <c r="O70" s="1291"/>
      <c r="P70" s="1291"/>
      <c r="Q70" s="1291"/>
      <c r="R70" s="1291"/>
      <c r="S70" s="1291"/>
      <c r="T70" s="1292"/>
    </row>
    <row r="71" spans="2:20" s="35" customFormat="1" ht="14" customHeight="1" x14ac:dyDescent="0.3">
      <c r="B71" s="201" t="s">
        <v>789</v>
      </c>
      <c r="C71" s="152" t="s">
        <v>784</v>
      </c>
      <c r="D71" s="149"/>
      <c r="E71" s="1291"/>
      <c r="F71" s="1291"/>
      <c r="G71" s="1291"/>
      <c r="H71" s="1291"/>
      <c r="I71" s="1291"/>
      <c r="J71" s="1291"/>
      <c r="K71" s="1291"/>
      <c r="L71" s="1291"/>
      <c r="M71" s="1291"/>
      <c r="N71" s="1291"/>
      <c r="O71" s="1291"/>
      <c r="P71" s="1291"/>
      <c r="Q71" s="1291"/>
      <c r="R71" s="1291"/>
      <c r="S71" s="1291"/>
      <c r="T71" s="1292"/>
    </row>
    <row r="72" spans="2:20" s="35" customFormat="1" ht="14" customHeight="1" x14ac:dyDescent="0.3">
      <c r="B72" s="200">
        <v>3.2</v>
      </c>
      <c r="C72" s="147" t="s">
        <v>126</v>
      </c>
      <c r="D72" s="148"/>
      <c r="E72" s="1291"/>
      <c r="F72" s="1291"/>
      <c r="G72" s="1291"/>
      <c r="H72" s="1291"/>
      <c r="I72" s="1291"/>
      <c r="J72" s="1291"/>
      <c r="K72" s="1291"/>
      <c r="L72" s="1291"/>
      <c r="M72" s="1291"/>
      <c r="N72" s="1291"/>
      <c r="O72" s="1291"/>
      <c r="P72" s="1291"/>
      <c r="Q72" s="1291"/>
      <c r="R72" s="1291"/>
      <c r="S72" s="1291"/>
      <c r="T72" s="1292"/>
    </row>
    <row r="73" spans="2:20" s="35" customFormat="1" ht="14" customHeight="1" x14ac:dyDescent="0.3">
      <c r="B73" s="201" t="s">
        <v>127</v>
      </c>
      <c r="C73" s="152" t="s">
        <v>781</v>
      </c>
      <c r="D73" s="149" t="s">
        <v>457</v>
      </c>
      <c r="E73" s="1291"/>
      <c r="F73" s="1291"/>
      <c r="G73" s="1291"/>
      <c r="H73" s="1291"/>
      <c r="I73" s="1291"/>
      <c r="J73" s="1291"/>
      <c r="K73" s="1291"/>
      <c r="L73" s="1291"/>
      <c r="M73" s="1291"/>
      <c r="N73" s="1291"/>
      <c r="O73" s="1291"/>
      <c r="P73" s="1291"/>
      <c r="Q73" s="1291"/>
      <c r="R73" s="1291"/>
      <c r="S73" s="1291"/>
      <c r="T73" s="1292"/>
    </row>
    <row r="74" spans="2:20" s="35" customFormat="1" ht="14" customHeight="1" x14ac:dyDescent="0.3">
      <c r="B74" s="201" t="s">
        <v>128</v>
      </c>
      <c r="C74" s="152" t="s">
        <v>782</v>
      </c>
      <c r="D74" s="149" t="s">
        <v>457</v>
      </c>
      <c r="E74" s="1291"/>
      <c r="F74" s="1291"/>
      <c r="G74" s="1291"/>
      <c r="H74" s="1291"/>
      <c r="I74" s="1291"/>
      <c r="J74" s="1291"/>
      <c r="K74" s="1291"/>
      <c r="L74" s="1291"/>
      <c r="M74" s="1291"/>
      <c r="N74" s="1291"/>
      <c r="O74" s="1291"/>
      <c r="P74" s="1291"/>
      <c r="Q74" s="1291"/>
      <c r="R74" s="1291"/>
      <c r="S74" s="1291"/>
      <c r="T74" s="1292"/>
    </row>
    <row r="75" spans="2:20" s="35" customFormat="1" ht="14" customHeight="1" x14ac:dyDescent="0.3">
      <c r="B75" s="201" t="s">
        <v>129</v>
      </c>
      <c r="C75" s="152" t="s">
        <v>783</v>
      </c>
      <c r="D75" s="149" t="s">
        <v>457</v>
      </c>
      <c r="E75" s="1291"/>
      <c r="F75" s="1291"/>
      <c r="G75" s="1291"/>
      <c r="H75" s="1291"/>
      <c r="I75" s="1291"/>
      <c r="J75" s="1291"/>
      <c r="K75" s="1291"/>
      <c r="L75" s="1291"/>
      <c r="M75" s="1291"/>
      <c r="N75" s="1291"/>
      <c r="O75" s="1291"/>
      <c r="P75" s="1291"/>
      <c r="Q75" s="1291"/>
      <c r="R75" s="1291"/>
      <c r="S75" s="1291"/>
      <c r="T75" s="1292"/>
    </row>
    <row r="76" spans="2:20" s="35" customFormat="1" ht="14" customHeight="1" x14ac:dyDescent="0.3">
      <c r="B76" s="201" t="s">
        <v>790</v>
      </c>
      <c r="C76" s="152" t="s">
        <v>784</v>
      </c>
      <c r="D76" s="148"/>
      <c r="E76" s="1291"/>
      <c r="F76" s="1291"/>
      <c r="G76" s="1291"/>
      <c r="H76" s="1291"/>
      <c r="I76" s="1291"/>
      <c r="J76" s="1291"/>
      <c r="K76" s="1291"/>
      <c r="L76" s="1291"/>
      <c r="M76" s="1291"/>
      <c r="N76" s="1291"/>
      <c r="O76" s="1291"/>
      <c r="P76" s="1291"/>
      <c r="Q76" s="1291"/>
      <c r="R76" s="1291"/>
      <c r="S76" s="1291"/>
      <c r="T76" s="1292"/>
    </row>
    <row r="77" spans="2:20" s="35" customFormat="1" ht="14" customHeight="1" x14ac:dyDescent="0.3">
      <c r="B77" s="200">
        <v>3.3</v>
      </c>
      <c r="C77" s="147" t="s">
        <v>130</v>
      </c>
      <c r="D77" s="148"/>
      <c r="E77" s="1291"/>
      <c r="F77" s="1291"/>
      <c r="G77" s="1291"/>
      <c r="H77" s="1291"/>
      <c r="I77" s="1291"/>
      <c r="J77" s="1291"/>
      <c r="K77" s="1291"/>
      <c r="L77" s="1291"/>
      <c r="M77" s="1291"/>
      <c r="N77" s="1291"/>
      <c r="O77" s="1291"/>
      <c r="P77" s="1291"/>
      <c r="Q77" s="1291"/>
      <c r="R77" s="1291"/>
      <c r="S77" s="1291"/>
      <c r="T77" s="1292"/>
    </row>
    <row r="78" spans="2:20" s="35" customFormat="1" ht="14" customHeight="1" x14ac:dyDescent="0.3">
      <c r="B78" s="201" t="s">
        <v>131</v>
      </c>
      <c r="C78" s="152" t="s">
        <v>781</v>
      </c>
      <c r="D78" s="149" t="s">
        <v>132</v>
      </c>
      <c r="E78" s="1291"/>
      <c r="F78" s="1291"/>
      <c r="G78" s="1291"/>
      <c r="H78" s="1291"/>
      <c r="I78" s="1291"/>
      <c r="J78" s="1291"/>
      <c r="K78" s="1291"/>
      <c r="L78" s="1291"/>
      <c r="M78" s="1291"/>
      <c r="N78" s="1291"/>
      <c r="O78" s="1291"/>
      <c r="P78" s="1291"/>
      <c r="Q78" s="1291"/>
      <c r="R78" s="1291"/>
      <c r="S78" s="1291"/>
      <c r="T78" s="1292"/>
    </row>
    <row r="79" spans="2:20" s="35" customFormat="1" ht="14" customHeight="1" x14ac:dyDescent="0.3">
      <c r="B79" s="201" t="s">
        <v>133</v>
      </c>
      <c r="C79" s="152" t="s">
        <v>782</v>
      </c>
      <c r="D79" s="149" t="s">
        <v>132</v>
      </c>
      <c r="E79" s="1291"/>
      <c r="F79" s="1291"/>
      <c r="G79" s="1291"/>
      <c r="H79" s="1291"/>
      <c r="I79" s="1291"/>
      <c r="J79" s="1291"/>
      <c r="K79" s="1291"/>
      <c r="L79" s="1291"/>
      <c r="M79" s="1291"/>
      <c r="N79" s="1291"/>
      <c r="O79" s="1291"/>
      <c r="P79" s="1291"/>
      <c r="Q79" s="1291"/>
      <c r="R79" s="1291"/>
      <c r="S79" s="1291"/>
      <c r="T79" s="1292"/>
    </row>
    <row r="80" spans="2:20" s="35" customFormat="1" ht="14" customHeight="1" x14ac:dyDescent="0.3">
      <c r="B80" s="201" t="s">
        <v>134</v>
      </c>
      <c r="C80" s="152" t="s">
        <v>783</v>
      </c>
      <c r="D80" s="149" t="s">
        <v>132</v>
      </c>
      <c r="E80" s="1291"/>
      <c r="F80" s="1291"/>
      <c r="G80" s="1291"/>
      <c r="H80" s="1291"/>
      <c r="I80" s="1291"/>
      <c r="J80" s="1291"/>
      <c r="K80" s="1291"/>
      <c r="L80" s="1291"/>
      <c r="M80" s="1291"/>
      <c r="N80" s="1291"/>
      <c r="O80" s="1291"/>
      <c r="P80" s="1291"/>
      <c r="Q80" s="1291"/>
      <c r="R80" s="1291"/>
      <c r="S80" s="1291"/>
      <c r="T80" s="1292"/>
    </row>
    <row r="81" spans="2:20" s="35" customFormat="1" ht="14" customHeight="1" x14ac:dyDescent="0.3">
      <c r="B81" s="201" t="s">
        <v>791</v>
      </c>
      <c r="C81" s="152" t="s">
        <v>784</v>
      </c>
      <c r="D81" s="149" t="s">
        <v>132</v>
      </c>
      <c r="E81" s="1291"/>
      <c r="F81" s="1291"/>
      <c r="G81" s="1291"/>
      <c r="H81" s="1291"/>
      <c r="I81" s="1291"/>
      <c r="J81" s="1291"/>
      <c r="K81" s="1291"/>
      <c r="L81" s="1291"/>
      <c r="M81" s="1291"/>
      <c r="N81" s="1291"/>
      <c r="O81" s="1291"/>
      <c r="P81" s="1291"/>
      <c r="Q81" s="1291"/>
      <c r="R81" s="1291"/>
      <c r="S81" s="1291"/>
      <c r="T81" s="1292"/>
    </row>
    <row r="82" spans="2:20" s="35" customFormat="1" ht="14" customHeight="1" x14ac:dyDescent="0.3">
      <c r="B82" s="200"/>
      <c r="C82" s="147" t="s">
        <v>382</v>
      </c>
      <c r="D82" s="149" t="s">
        <v>132</v>
      </c>
      <c r="E82" s="1291"/>
      <c r="F82" s="1291"/>
      <c r="G82" s="1291"/>
      <c r="H82" s="1291"/>
      <c r="I82" s="1291"/>
      <c r="J82" s="1291"/>
      <c r="K82" s="1291"/>
      <c r="L82" s="1291"/>
      <c r="M82" s="1291"/>
      <c r="N82" s="1291"/>
      <c r="O82" s="1291"/>
      <c r="P82" s="1291"/>
      <c r="Q82" s="1291"/>
      <c r="R82" s="1291"/>
      <c r="S82" s="1291"/>
      <c r="T82" s="1292"/>
    </row>
    <row r="83" spans="2:20" s="35" customFormat="1" ht="14" customHeight="1" x14ac:dyDescent="0.3">
      <c r="B83" s="200"/>
      <c r="C83" s="147"/>
      <c r="D83" s="148"/>
      <c r="E83" s="1291"/>
      <c r="F83" s="1291"/>
      <c r="G83" s="1291"/>
      <c r="H83" s="1291"/>
      <c r="I83" s="1291"/>
      <c r="J83" s="1291"/>
      <c r="K83" s="1291"/>
      <c r="L83" s="1291"/>
      <c r="M83" s="1291"/>
      <c r="N83" s="1291"/>
      <c r="O83" s="1291"/>
      <c r="P83" s="1291"/>
      <c r="Q83" s="1291"/>
      <c r="R83" s="1291"/>
      <c r="S83" s="1291"/>
      <c r="T83" s="1292"/>
    </row>
    <row r="84" spans="2:20" s="35" customFormat="1" ht="14" customHeight="1" x14ac:dyDescent="0.3">
      <c r="B84" s="200">
        <v>4</v>
      </c>
      <c r="C84" s="147" t="s">
        <v>135</v>
      </c>
      <c r="D84" s="148"/>
      <c r="E84" s="1291"/>
      <c r="F84" s="1291"/>
      <c r="G84" s="1291"/>
      <c r="H84" s="1291"/>
      <c r="I84" s="1291"/>
      <c r="J84" s="1291"/>
      <c r="K84" s="1291"/>
      <c r="L84" s="1291"/>
      <c r="M84" s="1291"/>
      <c r="N84" s="1291"/>
      <c r="O84" s="1291"/>
      <c r="P84" s="1291"/>
      <c r="Q84" s="1291"/>
      <c r="R84" s="1291"/>
      <c r="S84" s="1291"/>
      <c r="T84" s="1292"/>
    </row>
    <row r="85" spans="2:20" s="35" customFormat="1" ht="14" customHeight="1" x14ac:dyDescent="0.3">
      <c r="B85" s="201">
        <v>4.0999999999999996</v>
      </c>
      <c r="C85" s="152" t="s">
        <v>781</v>
      </c>
      <c r="D85" s="149" t="s">
        <v>136</v>
      </c>
      <c r="E85" s="1291"/>
      <c r="F85" s="1291"/>
      <c r="G85" s="1291"/>
      <c r="H85" s="1291"/>
      <c r="I85" s="1291"/>
      <c r="J85" s="1291"/>
      <c r="K85" s="1291"/>
      <c r="L85" s="1291"/>
      <c r="M85" s="1291"/>
      <c r="N85" s="1291"/>
      <c r="O85" s="1291"/>
      <c r="P85" s="1291"/>
      <c r="Q85" s="1291"/>
      <c r="R85" s="1291"/>
      <c r="S85" s="1291"/>
      <c r="T85" s="1292"/>
    </row>
    <row r="86" spans="2:20" s="35" customFormat="1" ht="14" customHeight="1" x14ac:dyDescent="0.3">
      <c r="B86" s="201">
        <v>4.2</v>
      </c>
      <c r="C86" s="152" t="s">
        <v>782</v>
      </c>
      <c r="D86" s="149" t="s">
        <v>136</v>
      </c>
      <c r="E86" s="1291"/>
      <c r="F86" s="1291"/>
      <c r="G86" s="1291"/>
      <c r="H86" s="1291"/>
      <c r="I86" s="1291"/>
      <c r="J86" s="1291"/>
      <c r="K86" s="1291"/>
      <c r="L86" s="1291"/>
      <c r="M86" s="1291"/>
      <c r="N86" s="1291"/>
      <c r="O86" s="1291"/>
      <c r="P86" s="1291"/>
      <c r="Q86" s="1291"/>
      <c r="R86" s="1291"/>
      <c r="S86" s="1291"/>
      <c r="T86" s="1292"/>
    </row>
    <row r="87" spans="2:20" s="35" customFormat="1" ht="14" customHeight="1" x14ac:dyDescent="0.3">
      <c r="B87" s="201">
        <v>4.3</v>
      </c>
      <c r="C87" s="152" t="s">
        <v>783</v>
      </c>
      <c r="D87" s="149" t="s">
        <v>136</v>
      </c>
      <c r="E87" s="1291"/>
      <c r="F87" s="1291"/>
      <c r="G87" s="1291"/>
      <c r="H87" s="1291"/>
      <c r="I87" s="1291"/>
      <c r="J87" s="1291"/>
      <c r="K87" s="1291"/>
      <c r="L87" s="1291"/>
      <c r="M87" s="1291"/>
      <c r="N87" s="1291"/>
      <c r="O87" s="1291"/>
      <c r="P87" s="1291"/>
      <c r="Q87" s="1291"/>
      <c r="R87" s="1291"/>
      <c r="S87" s="1291"/>
      <c r="T87" s="1292"/>
    </row>
    <row r="88" spans="2:20" s="35" customFormat="1" ht="14" customHeight="1" x14ac:dyDescent="0.3">
      <c r="B88" s="201">
        <v>4.4000000000000004</v>
      </c>
      <c r="C88" s="152" t="s">
        <v>784</v>
      </c>
      <c r="D88" s="149" t="s">
        <v>136</v>
      </c>
      <c r="E88" s="1291"/>
      <c r="F88" s="1291"/>
      <c r="G88" s="1291"/>
      <c r="H88" s="1291"/>
      <c r="I88" s="1291"/>
      <c r="J88" s="1291"/>
      <c r="K88" s="1291"/>
      <c r="L88" s="1291"/>
      <c r="M88" s="1291"/>
      <c r="N88" s="1291"/>
      <c r="O88" s="1291"/>
      <c r="P88" s="1291"/>
      <c r="Q88" s="1291"/>
      <c r="R88" s="1291"/>
      <c r="S88" s="1291"/>
      <c r="T88" s="1292"/>
    </row>
    <row r="89" spans="2:20" s="35" customFormat="1" ht="14" customHeight="1" x14ac:dyDescent="0.3">
      <c r="B89" s="200"/>
      <c r="C89" s="147" t="s">
        <v>135</v>
      </c>
      <c r="D89" s="149" t="s">
        <v>136</v>
      </c>
      <c r="E89" s="1291"/>
      <c r="F89" s="1291"/>
      <c r="G89" s="1291"/>
      <c r="H89" s="1291"/>
      <c r="I89" s="1291"/>
      <c r="J89" s="1291"/>
      <c r="K89" s="1291"/>
      <c r="L89" s="1291"/>
      <c r="M89" s="1291"/>
      <c r="N89" s="1291"/>
      <c r="O89" s="1291"/>
      <c r="P89" s="1291"/>
      <c r="Q89" s="1291"/>
      <c r="R89" s="1291"/>
      <c r="S89" s="1291"/>
      <c r="T89" s="1292"/>
    </row>
    <row r="90" spans="2:20" s="35" customFormat="1" ht="14" customHeight="1" x14ac:dyDescent="0.3">
      <c r="B90" s="200"/>
      <c r="C90" s="147"/>
      <c r="D90" s="148"/>
      <c r="E90" s="1291"/>
      <c r="F90" s="1291"/>
      <c r="G90" s="1291"/>
      <c r="H90" s="1291"/>
      <c r="I90" s="1291"/>
      <c r="J90" s="1291"/>
      <c r="K90" s="1291"/>
      <c r="L90" s="1291"/>
      <c r="M90" s="1291"/>
      <c r="N90" s="1291"/>
      <c r="O90" s="1291"/>
      <c r="P90" s="1291"/>
      <c r="Q90" s="1291"/>
      <c r="R90" s="1291"/>
      <c r="S90" s="1291"/>
      <c r="T90" s="1292"/>
    </row>
    <row r="91" spans="2:20" s="35" customFormat="1" ht="14" customHeight="1" x14ac:dyDescent="0.3">
      <c r="B91" s="200">
        <v>5</v>
      </c>
      <c r="C91" s="147" t="s">
        <v>719</v>
      </c>
      <c r="D91" s="148"/>
      <c r="E91" s="1291"/>
      <c r="F91" s="1291"/>
      <c r="G91" s="1291"/>
      <c r="H91" s="1291"/>
      <c r="I91" s="1291"/>
      <c r="J91" s="1291"/>
      <c r="K91" s="1291"/>
      <c r="L91" s="1291"/>
      <c r="M91" s="1291"/>
      <c r="N91" s="1291"/>
      <c r="O91" s="1291"/>
      <c r="P91" s="1291"/>
      <c r="Q91" s="1291"/>
      <c r="R91" s="1291"/>
      <c r="S91" s="1291"/>
      <c r="T91" s="1292"/>
    </row>
    <row r="92" spans="2:20" s="35" customFormat="1" ht="14" customHeight="1" x14ac:dyDescent="0.3">
      <c r="B92" s="201">
        <v>5.0999999999999996</v>
      </c>
      <c r="C92" s="152" t="s">
        <v>781</v>
      </c>
      <c r="D92" s="149" t="s">
        <v>136</v>
      </c>
      <c r="E92" s="1291"/>
      <c r="F92" s="1291"/>
      <c r="G92" s="1291"/>
      <c r="H92" s="1291"/>
      <c r="I92" s="1291"/>
      <c r="J92" s="1291"/>
      <c r="K92" s="1291"/>
      <c r="L92" s="1291"/>
      <c r="M92" s="1291"/>
      <c r="N92" s="1291"/>
      <c r="O92" s="1291"/>
      <c r="P92" s="1291"/>
      <c r="Q92" s="1291"/>
      <c r="R92" s="1291"/>
      <c r="S92" s="1291"/>
      <c r="T92" s="1292"/>
    </row>
    <row r="93" spans="2:20" s="35" customFormat="1" ht="14" customHeight="1" x14ac:dyDescent="0.3">
      <c r="B93" s="201">
        <v>5.2</v>
      </c>
      <c r="C93" s="152" t="s">
        <v>112</v>
      </c>
      <c r="D93" s="149" t="s">
        <v>136</v>
      </c>
      <c r="E93" s="1291"/>
      <c r="F93" s="1291"/>
      <c r="G93" s="1291"/>
      <c r="H93" s="1291"/>
      <c r="I93" s="1291"/>
      <c r="J93" s="1291"/>
      <c r="K93" s="1291"/>
      <c r="L93" s="1291"/>
      <c r="M93" s="1291"/>
      <c r="N93" s="1291"/>
      <c r="O93" s="1291"/>
      <c r="P93" s="1291"/>
      <c r="Q93" s="1291"/>
      <c r="R93" s="1291"/>
      <c r="S93" s="1291"/>
      <c r="T93" s="1292"/>
    </row>
    <row r="94" spans="2:20" s="35" customFormat="1" ht="14" customHeight="1" x14ac:dyDescent="0.3">
      <c r="B94" s="201">
        <v>5.3</v>
      </c>
      <c r="C94" s="152" t="s">
        <v>114</v>
      </c>
      <c r="D94" s="149" t="s">
        <v>136</v>
      </c>
      <c r="E94" s="1291"/>
      <c r="F94" s="1291"/>
      <c r="G94" s="1291"/>
      <c r="H94" s="1291"/>
      <c r="I94" s="1291"/>
      <c r="J94" s="1291"/>
      <c r="K94" s="1291"/>
      <c r="L94" s="1291"/>
      <c r="M94" s="1291"/>
      <c r="N94" s="1291"/>
      <c r="O94" s="1291"/>
      <c r="P94" s="1291"/>
      <c r="Q94" s="1291"/>
      <c r="R94" s="1291"/>
      <c r="S94" s="1291"/>
      <c r="T94" s="1292"/>
    </row>
    <row r="95" spans="2:20" s="35" customFormat="1" ht="14" customHeight="1" x14ac:dyDescent="0.3">
      <c r="B95" s="200"/>
      <c r="C95" s="147" t="s">
        <v>720</v>
      </c>
      <c r="D95" s="149" t="s">
        <v>136</v>
      </c>
      <c r="E95" s="1291"/>
      <c r="F95" s="1291"/>
      <c r="G95" s="1291"/>
      <c r="H95" s="1291"/>
      <c r="I95" s="1291"/>
      <c r="J95" s="1291"/>
      <c r="K95" s="1291"/>
      <c r="L95" s="1291"/>
      <c r="M95" s="1291"/>
      <c r="N95" s="1291"/>
      <c r="O95" s="1291"/>
      <c r="P95" s="1291"/>
      <c r="Q95" s="1291"/>
      <c r="R95" s="1291"/>
      <c r="S95" s="1291"/>
      <c r="T95" s="1292"/>
    </row>
    <row r="96" spans="2:20" s="35" customFormat="1" ht="14" customHeight="1" x14ac:dyDescent="0.3">
      <c r="B96" s="200"/>
      <c r="C96" s="147"/>
      <c r="D96" s="148"/>
      <c r="E96" s="1291"/>
      <c r="F96" s="1291"/>
      <c r="G96" s="1291"/>
      <c r="H96" s="1291"/>
      <c r="I96" s="1291"/>
      <c r="J96" s="1291"/>
      <c r="K96" s="1291"/>
      <c r="L96" s="1291"/>
      <c r="M96" s="1291"/>
      <c r="N96" s="1291"/>
      <c r="O96" s="1291"/>
      <c r="P96" s="1291"/>
      <c r="Q96" s="1291"/>
      <c r="R96" s="1291"/>
      <c r="S96" s="1291"/>
      <c r="T96" s="1292"/>
    </row>
    <row r="97" spans="2:20" s="35" customFormat="1" ht="14" customHeight="1" x14ac:dyDescent="0.3">
      <c r="B97" s="200">
        <v>6</v>
      </c>
      <c r="C97" s="147" t="s">
        <v>721</v>
      </c>
      <c r="D97" s="148"/>
      <c r="E97" s="1291"/>
      <c r="F97" s="1291"/>
      <c r="G97" s="1291"/>
      <c r="H97" s="1291"/>
      <c r="I97" s="1291"/>
      <c r="J97" s="1291"/>
      <c r="K97" s="1291"/>
      <c r="L97" s="1291"/>
      <c r="M97" s="1291"/>
      <c r="N97" s="1291"/>
      <c r="O97" s="1291"/>
      <c r="P97" s="1291"/>
      <c r="Q97" s="1291"/>
      <c r="R97" s="1291"/>
      <c r="S97" s="1291"/>
      <c r="T97" s="1292"/>
    </row>
    <row r="98" spans="2:20" s="35" customFormat="1" ht="14" customHeight="1" x14ac:dyDescent="0.3">
      <c r="B98" s="201">
        <v>6.1</v>
      </c>
      <c r="C98" s="152" t="s">
        <v>781</v>
      </c>
      <c r="D98" s="149" t="s">
        <v>136</v>
      </c>
      <c r="E98" s="1291"/>
      <c r="F98" s="1291"/>
      <c r="G98" s="1291"/>
      <c r="H98" s="1291"/>
      <c r="I98" s="1291"/>
      <c r="J98" s="1291"/>
      <c r="K98" s="1291"/>
      <c r="L98" s="1291"/>
      <c r="M98" s="1291"/>
      <c r="N98" s="1291"/>
      <c r="O98" s="1291"/>
      <c r="P98" s="1291"/>
      <c r="Q98" s="1291"/>
      <c r="R98" s="1291"/>
      <c r="S98" s="1291"/>
      <c r="T98" s="1292"/>
    </row>
    <row r="99" spans="2:20" s="35" customFormat="1" ht="14" customHeight="1" x14ac:dyDescent="0.3">
      <c r="B99" s="201">
        <v>6.2</v>
      </c>
      <c r="C99" s="152" t="s">
        <v>112</v>
      </c>
      <c r="D99" s="149" t="s">
        <v>136</v>
      </c>
      <c r="E99" s="1291"/>
      <c r="F99" s="1291"/>
      <c r="G99" s="1291"/>
      <c r="H99" s="1291"/>
      <c r="I99" s="1291"/>
      <c r="J99" s="1291"/>
      <c r="K99" s="1291"/>
      <c r="L99" s="1291"/>
      <c r="M99" s="1291"/>
      <c r="N99" s="1291"/>
      <c r="O99" s="1291"/>
      <c r="P99" s="1291"/>
      <c r="Q99" s="1291"/>
      <c r="R99" s="1291"/>
      <c r="S99" s="1291"/>
      <c r="T99" s="1292"/>
    </row>
    <row r="100" spans="2:20" s="35" customFormat="1" ht="14" customHeight="1" x14ac:dyDescent="0.3">
      <c r="B100" s="201">
        <v>6.3</v>
      </c>
      <c r="C100" s="152" t="s">
        <v>114</v>
      </c>
      <c r="D100" s="149" t="s">
        <v>136</v>
      </c>
      <c r="E100" s="1291"/>
      <c r="F100" s="1291"/>
      <c r="G100" s="1291"/>
      <c r="H100" s="1291"/>
      <c r="I100" s="1291"/>
      <c r="J100" s="1291"/>
      <c r="K100" s="1291"/>
      <c r="L100" s="1291"/>
      <c r="M100" s="1291"/>
      <c r="N100" s="1291"/>
      <c r="O100" s="1291"/>
      <c r="P100" s="1291"/>
      <c r="Q100" s="1291"/>
      <c r="R100" s="1291"/>
      <c r="S100" s="1291"/>
      <c r="T100" s="1292"/>
    </row>
    <row r="101" spans="2:20" s="35" customFormat="1" ht="14" customHeight="1" x14ac:dyDescent="0.3">
      <c r="B101" s="200"/>
      <c r="C101" s="147" t="s">
        <v>722</v>
      </c>
      <c r="D101" s="149" t="s">
        <v>136</v>
      </c>
      <c r="E101" s="1291"/>
      <c r="F101" s="1291"/>
      <c r="G101" s="1291"/>
      <c r="H101" s="1291"/>
      <c r="I101" s="1291"/>
      <c r="J101" s="1291"/>
      <c r="K101" s="1291"/>
      <c r="L101" s="1291"/>
      <c r="M101" s="1291"/>
      <c r="N101" s="1291"/>
      <c r="O101" s="1291"/>
      <c r="P101" s="1291"/>
      <c r="Q101" s="1291"/>
      <c r="R101" s="1291"/>
      <c r="S101" s="1291"/>
      <c r="T101" s="1292"/>
    </row>
    <row r="102" spans="2:20" s="35" customFormat="1" ht="14" customHeight="1" x14ac:dyDescent="0.3">
      <c r="B102" s="200"/>
      <c r="C102" s="147"/>
      <c r="D102" s="149"/>
      <c r="E102" s="1291"/>
      <c r="F102" s="1291"/>
      <c r="G102" s="1291"/>
      <c r="H102" s="1291"/>
      <c r="I102" s="1291"/>
      <c r="J102" s="1291"/>
      <c r="K102" s="1291"/>
      <c r="L102" s="1291"/>
      <c r="M102" s="1291"/>
      <c r="N102" s="1291"/>
      <c r="O102" s="1291"/>
      <c r="P102" s="1291"/>
      <c r="Q102" s="1291"/>
      <c r="R102" s="1291"/>
      <c r="S102" s="1291"/>
      <c r="T102" s="1292"/>
    </row>
    <row r="103" spans="2:20" s="35" customFormat="1" ht="14" customHeight="1" x14ac:dyDescent="0.3">
      <c r="B103" s="200">
        <v>7</v>
      </c>
      <c r="C103" s="147" t="s">
        <v>137</v>
      </c>
      <c r="D103" s="148"/>
      <c r="E103" s="1291"/>
      <c r="F103" s="1291"/>
      <c r="G103" s="1291"/>
      <c r="H103" s="1291"/>
      <c r="I103" s="1291"/>
      <c r="J103" s="1291"/>
      <c r="K103" s="1291"/>
      <c r="L103" s="1291"/>
      <c r="M103" s="1291"/>
      <c r="N103" s="1291"/>
      <c r="O103" s="1291"/>
      <c r="P103" s="1291"/>
      <c r="Q103" s="1291"/>
      <c r="R103" s="1291"/>
      <c r="S103" s="1291"/>
      <c r="T103" s="1292"/>
    </row>
    <row r="104" spans="2:20" s="35" customFormat="1" ht="14" customHeight="1" x14ac:dyDescent="0.3">
      <c r="B104" s="201" t="s">
        <v>804</v>
      </c>
      <c r="C104" s="152" t="s">
        <v>138</v>
      </c>
      <c r="D104" s="149" t="s">
        <v>136</v>
      </c>
      <c r="E104" s="1291"/>
      <c r="F104" s="1291"/>
      <c r="G104" s="1291"/>
      <c r="H104" s="1291"/>
      <c r="I104" s="1291"/>
      <c r="J104" s="1291"/>
      <c r="K104" s="1291"/>
      <c r="L104" s="1291"/>
      <c r="M104" s="1291"/>
      <c r="N104" s="1291"/>
      <c r="O104" s="1291"/>
      <c r="P104" s="1291"/>
      <c r="Q104" s="1291"/>
      <c r="R104" s="1291"/>
      <c r="S104" s="1291"/>
      <c r="T104" s="1292"/>
    </row>
    <row r="105" spans="2:20" s="35" customFormat="1" ht="14" customHeight="1" x14ac:dyDescent="0.3">
      <c r="B105" s="201" t="s">
        <v>805</v>
      </c>
      <c r="C105" s="152" t="s">
        <v>792</v>
      </c>
      <c r="D105" s="149" t="s">
        <v>136</v>
      </c>
      <c r="E105" s="1291"/>
      <c r="F105" s="1291"/>
      <c r="G105" s="1291"/>
      <c r="H105" s="1291"/>
      <c r="I105" s="1291"/>
      <c r="J105" s="1291"/>
      <c r="K105" s="1291"/>
      <c r="L105" s="1291"/>
      <c r="M105" s="1291"/>
      <c r="N105" s="1291"/>
      <c r="O105" s="1291"/>
      <c r="P105" s="1291"/>
      <c r="Q105" s="1291"/>
      <c r="R105" s="1291"/>
      <c r="S105" s="1291"/>
      <c r="T105" s="1292"/>
    </row>
    <row r="106" spans="2:20" s="35" customFormat="1" ht="14" customHeight="1" x14ac:dyDescent="0.3">
      <c r="B106" s="201" t="s">
        <v>806</v>
      </c>
      <c r="C106" s="152" t="s">
        <v>793</v>
      </c>
      <c r="D106" s="149" t="s">
        <v>136</v>
      </c>
      <c r="E106" s="1291"/>
      <c r="F106" s="1291"/>
      <c r="G106" s="1291"/>
      <c r="H106" s="1291"/>
      <c r="I106" s="1291"/>
      <c r="J106" s="1291"/>
      <c r="K106" s="1291"/>
      <c r="L106" s="1291"/>
      <c r="M106" s="1291"/>
      <c r="N106" s="1291"/>
      <c r="O106" s="1291"/>
      <c r="P106" s="1291"/>
      <c r="Q106" s="1291"/>
      <c r="R106" s="1291"/>
      <c r="S106" s="1291"/>
      <c r="T106" s="1292"/>
    </row>
    <row r="107" spans="2:20" s="35" customFormat="1" ht="14" customHeight="1" x14ac:dyDescent="0.3">
      <c r="B107" s="201"/>
      <c r="C107" s="152" t="s">
        <v>794</v>
      </c>
      <c r="D107" s="149" t="s">
        <v>136</v>
      </c>
      <c r="E107" s="1291"/>
      <c r="F107" s="1291"/>
      <c r="G107" s="1291"/>
      <c r="H107" s="1291"/>
      <c r="I107" s="1291"/>
      <c r="J107" s="1291"/>
      <c r="K107" s="1291"/>
      <c r="L107" s="1291"/>
      <c r="M107" s="1291"/>
      <c r="N107" s="1291"/>
      <c r="O107" s="1291"/>
      <c r="P107" s="1291"/>
      <c r="Q107" s="1291"/>
      <c r="R107" s="1291"/>
      <c r="S107" s="1291"/>
      <c r="T107" s="1292"/>
    </row>
    <row r="108" spans="2:20" s="35" customFormat="1" ht="14" customHeight="1" x14ac:dyDescent="0.3">
      <c r="B108" s="201"/>
      <c r="C108" s="152" t="s">
        <v>795</v>
      </c>
      <c r="D108" s="149" t="s">
        <v>136</v>
      </c>
      <c r="E108" s="1291"/>
      <c r="F108" s="1291"/>
      <c r="G108" s="1291"/>
      <c r="H108" s="1291"/>
      <c r="I108" s="1291"/>
      <c r="J108" s="1291"/>
      <c r="K108" s="1291"/>
      <c r="L108" s="1291"/>
      <c r="M108" s="1291"/>
      <c r="N108" s="1291"/>
      <c r="O108" s="1291"/>
      <c r="P108" s="1291"/>
      <c r="Q108" s="1291"/>
      <c r="R108" s="1291"/>
      <c r="S108" s="1291"/>
      <c r="T108" s="1292"/>
    </row>
    <row r="109" spans="2:20" s="35" customFormat="1" ht="14" customHeight="1" x14ac:dyDescent="0.3">
      <c r="B109" s="201"/>
      <c r="C109" s="152" t="s">
        <v>796</v>
      </c>
      <c r="D109" s="149" t="s">
        <v>136</v>
      </c>
      <c r="E109" s="1291"/>
      <c r="F109" s="1291"/>
      <c r="G109" s="1291"/>
      <c r="H109" s="1291"/>
      <c r="I109" s="1291"/>
      <c r="J109" s="1291"/>
      <c r="K109" s="1291"/>
      <c r="L109" s="1291"/>
      <c r="M109" s="1291"/>
      <c r="N109" s="1291"/>
      <c r="O109" s="1291"/>
      <c r="P109" s="1291"/>
      <c r="Q109" s="1291"/>
      <c r="R109" s="1291"/>
      <c r="S109" s="1291"/>
      <c r="T109" s="1292"/>
    </row>
    <row r="110" spans="2:20" s="35" customFormat="1" ht="14" customHeight="1" x14ac:dyDescent="0.3">
      <c r="B110" s="201"/>
      <c r="C110" s="152" t="s">
        <v>797</v>
      </c>
      <c r="D110" s="149" t="s">
        <v>136</v>
      </c>
      <c r="E110" s="1291"/>
      <c r="F110" s="1291"/>
      <c r="G110" s="1291"/>
      <c r="H110" s="1291"/>
      <c r="I110" s="1291"/>
      <c r="J110" s="1291"/>
      <c r="K110" s="1291"/>
      <c r="L110" s="1291"/>
      <c r="M110" s="1291"/>
      <c r="N110" s="1291"/>
      <c r="O110" s="1291"/>
      <c r="P110" s="1291"/>
      <c r="Q110" s="1291"/>
      <c r="R110" s="1291"/>
      <c r="S110" s="1291"/>
      <c r="T110" s="1292"/>
    </row>
    <row r="111" spans="2:20" s="35" customFormat="1" ht="14" customHeight="1" x14ac:dyDescent="0.3">
      <c r="B111" s="201"/>
      <c r="C111" s="152" t="s">
        <v>798</v>
      </c>
      <c r="D111" s="149" t="s">
        <v>136</v>
      </c>
      <c r="E111" s="1291"/>
      <c r="F111" s="1291"/>
      <c r="G111" s="1291"/>
      <c r="H111" s="1291"/>
      <c r="I111" s="1291"/>
      <c r="J111" s="1291"/>
      <c r="K111" s="1291"/>
      <c r="L111" s="1291"/>
      <c r="M111" s="1291"/>
      <c r="N111" s="1291"/>
      <c r="O111" s="1291"/>
      <c r="P111" s="1291"/>
      <c r="Q111" s="1291"/>
      <c r="R111" s="1291"/>
      <c r="S111" s="1291"/>
      <c r="T111" s="1292"/>
    </row>
    <row r="112" spans="2:20" s="35" customFormat="1" ht="14" customHeight="1" x14ac:dyDescent="0.3">
      <c r="B112" s="201"/>
      <c r="C112" s="152" t="s">
        <v>799</v>
      </c>
      <c r="D112" s="149" t="s">
        <v>136</v>
      </c>
      <c r="E112" s="1291"/>
      <c r="F112" s="1291"/>
      <c r="G112" s="1291"/>
      <c r="H112" s="1291"/>
      <c r="I112" s="1291"/>
      <c r="J112" s="1291"/>
      <c r="K112" s="1291"/>
      <c r="L112" s="1291"/>
      <c r="M112" s="1291"/>
      <c r="N112" s="1291"/>
      <c r="O112" s="1291"/>
      <c r="P112" s="1291"/>
      <c r="Q112" s="1291"/>
      <c r="R112" s="1291"/>
      <c r="S112" s="1291"/>
      <c r="T112" s="1292"/>
    </row>
    <row r="113" spans="2:20" s="35" customFormat="1" ht="14" customHeight="1" x14ac:dyDescent="0.3">
      <c r="B113" s="201"/>
      <c r="C113" s="152" t="s">
        <v>800</v>
      </c>
      <c r="D113" s="149" t="s">
        <v>136</v>
      </c>
      <c r="E113" s="1291"/>
      <c r="F113" s="1291"/>
      <c r="G113" s="1291"/>
      <c r="H113" s="1291"/>
      <c r="I113" s="1291"/>
      <c r="J113" s="1291"/>
      <c r="K113" s="1291"/>
      <c r="L113" s="1291"/>
      <c r="M113" s="1291"/>
      <c r="N113" s="1291"/>
      <c r="O113" s="1291"/>
      <c r="P113" s="1291"/>
      <c r="Q113" s="1291"/>
      <c r="R113" s="1291"/>
      <c r="S113" s="1291"/>
      <c r="T113" s="1292"/>
    </row>
    <row r="114" spans="2:20" s="35" customFormat="1" ht="14" customHeight="1" x14ac:dyDescent="0.3">
      <c r="B114" s="201"/>
      <c r="C114" s="152" t="s">
        <v>801</v>
      </c>
      <c r="D114" s="149" t="s">
        <v>136</v>
      </c>
      <c r="E114" s="1291"/>
      <c r="F114" s="1291"/>
      <c r="G114" s="1291"/>
      <c r="H114" s="1291"/>
      <c r="I114" s="1291"/>
      <c r="J114" s="1291"/>
      <c r="K114" s="1291"/>
      <c r="L114" s="1291"/>
      <c r="M114" s="1291"/>
      <c r="N114" s="1291"/>
      <c r="O114" s="1291"/>
      <c r="P114" s="1291"/>
      <c r="Q114" s="1291"/>
      <c r="R114" s="1291"/>
      <c r="S114" s="1291"/>
      <c r="T114" s="1292"/>
    </row>
    <row r="115" spans="2:20" s="35" customFormat="1" ht="14" customHeight="1" x14ac:dyDescent="0.3">
      <c r="B115" s="201"/>
      <c r="C115" s="152" t="s">
        <v>802</v>
      </c>
      <c r="D115" s="149" t="s">
        <v>136</v>
      </c>
      <c r="E115" s="1291"/>
      <c r="F115" s="1291"/>
      <c r="G115" s="1291"/>
      <c r="H115" s="1291"/>
      <c r="I115" s="1291"/>
      <c r="J115" s="1291"/>
      <c r="K115" s="1291"/>
      <c r="L115" s="1291"/>
      <c r="M115" s="1291"/>
      <c r="N115" s="1291"/>
      <c r="O115" s="1291"/>
      <c r="P115" s="1291"/>
      <c r="Q115" s="1291"/>
      <c r="R115" s="1291"/>
      <c r="S115" s="1291"/>
      <c r="T115" s="1292"/>
    </row>
    <row r="116" spans="2:20" s="35" customFormat="1" ht="14" customHeight="1" x14ac:dyDescent="0.3">
      <c r="B116" s="201"/>
      <c r="C116" s="152" t="s">
        <v>803</v>
      </c>
      <c r="D116" s="149" t="s">
        <v>136</v>
      </c>
      <c r="E116" s="1291"/>
      <c r="F116" s="1291"/>
      <c r="G116" s="1291"/>
      <c r="H116" s="1291"/>
      <c r="I116" s="1291"/>
      <c r="J116" s="1291"/>
      <c r="K116" s="1291"/>
      <c r="L116" s="1291"/>
      <c r="M116" s="1291"/>
      <c r="N116" s="1291"/>
      <c r="O116" s="1291"/>
      <c r="P116" s="1291"/>
      <c r="Q116" s="1291"/>
      <c r="R116" s="1291"/>
      <c r="S116" s="1291"/>
      <c r="T116" s="1292"/>
    </row>
    <row r="117" spans="2:20" s="35" customFormat="1" ht="14" customHeight="1" x14ac:dyDescent="0.3">
      <c r="B117" s="201"/>
      <c r="C117" s="147" t="s">
        <v>139</v>
      </c>
      <c r="D117" s="149" t="s">
        <v>136</v>
      </c>
      <c r="E117" s="1291"/>
      <c r="F117" s="1291"/>
      <c r="G117" s="1291"/>
      <c r="H117" s="1291"/>
      <c r="I117" s="1291"/>
      <c r="J117" s="1291"/>
      <c r="K117" s="1291"/>
      <c r="L117" s="1291"/>
      <c r="M117" s="1291"/>
      <c r="N117" s="1291"/>
      <c r="O117" s="1291"/>
      <c r="P117" s="1291"/>
      <c r="Q117" s="1291"/>
      <c r="R117" s="1291"/>
      <c r="S117" s="1291"/>
      <c r="T117" s="1292"/>
    </row>
    <row r="118" spans="2:20" s="35" customFormat="1" ht="14" customHeight="1" x14ac:dyDescent="0.3">
      <c r="B118" s="200"/>
      <c r="C118" s="147"/>
      <c r="D118" s="148"/>
      <c r="E118" s="1291"/>
      <c r="F118" s="1291"/>
      <c r="G118" s="1291"/>
      <c r="H118" s="1291"/>
      <c r="I118" s="1291"/>
      <c r="J118" s="1291"/>
      <c r="K118" s="1291"/>
      <c r="L118" s="1291"/>
      <c r="M118" s="1291"/>
      <c r="N118" s="1291"/>
      <c r="O118" s="1291"/>
      <c r="P118" s="1291"/>
      <c r="Q118" s="1291"/>
      <c r="R118" s="1291"/>
      <c r="S118" s="1291"/>
      <c r="T118" s="1292"/>
    </row>
    <row r="119" spans="2:20" s="6" customFormat="1" ht="14" customHeight="1" x14ac:dyDescent="0.3">
      <c r="B119" s="153">
        <v>8</v>
      </c>
      <c r="C119" s="70" t="s">
        <v>723</v>
      </c>
      <c r="D119" s="149" t="s">
        <v>136</v>
      </c>
      <c r="E119" s="1291"/>
      <c r="F119" s="1291"/>
      <c r="G119" s="1291"/>
      <c r="H119" s="1291"/>
      <c r="I119" s="1291"/>
      <c r="J119" s="1291"/>
      <c r="K119" s="1291"/>
      <c r="L119" s="1291"/>
      <c r="M119" s="1291"/>
      <c r="N119" s="1291"/>
      <c r="O119" s="1291"/>
      <c r="P119" s="1291"/>
      <c r="Q119" s="1291"/>
      <c r="R119" s="1291"/>
      <c r="S119" s="1291"/>
      <c r="T119" s="1292"/>
    </row>
    <row r="120" spans="2:20" s="6" customFormat="1" ht="14" customHeight="1" x14ac:dyDescent="0.3">
      <c r="B120" s="153"/>
      <c r="C120" s="155"/>
      <c r="D120" s="135"/>
      <c r="E120" s="1291"/>
      <c r="F120" s="1291"/>
      <c r="G120" s="1291"/>
      <c r="H120" s="1291"/>
      <c r="I120" s="1291"/>
      <c r="J120" s="1291"/>
      <c r="K120" s="1291"/>
      <c r="L120" s="1291"/>
      <c r="M120" s="1291"/>
      <c r="N120" s="1291"/>
      <c r="O120" s="1291"/>
      <c r="P120" s="1291"/>
      <c r="Q120" s="1291"/>
      <c r="R120" s="1291"/>
      <c r="S120" s="1291"/>
      <c r="T120" s="1292"/>
    </row>
    <row r="121" spans="2:20" s="6" customFormat="1" ht="14" customHeight="1" x14ac:dyDescent="0.3">
      <c r="B121" s="153">
        <v>9</v>
      </c>
      <c r="C121" s="155" t="s">
        <v>724</v>
      </c>
      <c r="D121" s="135" t="s">
        <v>140</v>
      </c>
      <c r="E121" s="1293"/>
      <c r="F121" s="1293"/>
      <c r="G121" s="1293"/>
      <c r="H121" s="1293"/>
      <c r="I121" s="1293"/>
      <c r="J121" s="1293"/>
      <c r="K121" s="1293"/>
      <c r="L121" s="1293"/>
      <c r="M121" s="1293"/>
      <c r="N121" s="1293"/>
      <c r="O121" s="1293"/>
      <c r="P121" s="1293"/>
      <c r="Q121" s="1293"/>
      <c r="R121" s="1293"/>
      <c r="S121" s="1293"/>
      <c r="T121" s="1294"/>
    </row>
    <row r="122" spans="2:20" s="1" customFormat="1" ht="16" x14ac:dyDescent="0.3">
      <c r="B122" s="203"/>
      <c r="C122" s="40"/>
      <c r="D122" s="41"/>
      <c r="E122" s="41"/>
      <c r="F122" s="41"/>
      <c r="G122" s="41"/>
      <c r="H122" s="41"/>
      <c r="I122" s="6"/>
      <c r="J122" s="6"/>
      <c r="K122" s="6"/>
      <c r="L122" s="6"/>
      <c r="M122" s="6"/>
      <c r="N122" s="6"/>
      <c r="O122" s="6"/>
      <c r="P122" s="6"/>
      <c r="Q122" s="6"/>
      <c r="R122" s="6"/>
      <c r="S122" s="6"/>
    </row>
    <row r="123" spans="2:20" s="1" customFormat="1" x14ac:dyDescent="0.3">
      <c r="B123" s="204" t="s">
        <v>141</v>
      </c>
      <c r="C123" s="40" t="s">
        <v>699</v>
      </c>
      <c r="D123" s="41"/>
      <c r="E123" s="41"/>
      <c r="F123" s="41"/>
      <c r="G123" s="41"/>
      <c r="H123" s="41"/>
      <c r="I123" s="6"/>
      <c r="J123" s="6"/>
      <c r="K123" s="6"/>
      <c r="L123" s="6"/>
      <c r="M123" s="6"/>
      <c r="N123" s="6"/>
      <c r="O123" s="6"/>
      <c r="P123" s="6"/>
      <c r="Q123" s="6"/>
      <c r="R123" s="6"/>
      <c r="S123" s="6"/>
    </row>
    <row r="124" spans="2:20" s="1" customFormat="1" ht="17.25" customHeight="1" x14ac:dyDescent="0.3">
      <c r="B124" s="205">
        <v>2</v>
      </c>
      <c r="C124" s="45" t="s">
        <v>454</v>
      </c>
      <c r="D124" s="44"/>
      <c r="E124" s="44"/>
      <c r="F124" s="44"/>
      <c r="G124" s="44"/>
      <c r="H124" s="44"/>
      <c r="I124" s="6"/>
      <c r="J124" s="6"/>
      <c r="K124" s="6"/>
      <c r="L124" s="6"/>
      <c r="M124" s="6"/>
      <c r="N124" s="6"/>
      <c r="O124" s="6"/>
      <c r="P124" s="6"/>
      <c r="Q124" s="6"/>
      <c r="R124" s="6"/>
      <c r="S124" s="6"/>
    </row>
    <row r="125" spans="2:20" s="1" customFormat="1" ht="15.75" customHeight="1" x14ac:dyDescent="0.3">
      <c r="B125" s="205">
        <v>3</v>
      </c>
      <c r="C125" s="46" t="s">
        <v>142</v>
      </c>
      <c r="D125" s="44"/>
      <c r="E125" s="44"/>
      <c r="F125" s="44"/>
      <c r="G125" s="44"/>
      <c r="H125" s="44"/>
      <c r="I125" s="47"/>
      <c r="J125" s="47"/>
      <c r="K125" s="47"/>
      <c r="L125" s="47"/>
      <c r="M125" s="11"/>
      <c r="N125" s="11"/>
      <c r="O125" s="11"/>
    </row>
    <row r="126" spans="2:20" s="1" customFormat="1" ht="15" customHeight="1" x14ac:dyDescent="0.3">
      <c r="B126" s="205">
        <v>4</v>
      </c>
      <c r="C126" s="45" t="s">
        <v>143</v>
      </c>
      <c r="D126" s="48"/>
      <c r="E126" s="48"/>
      <c r="F126" s="48"/>
      <c r="G126" s="48"/>
      <c r="H126" s="48"/>
      <c r="I126" s="43"/>
      <c r="J126" s="43"/>
      <c r="K126" s="43"/>
      <c r="L126" s="43"/>
      <c r="M126" s="43"/>
      <c r="N126" s="43"/>
      <c r="O126" s="43"/>
    </row>
    <row r="127" spans="2:20" ht="16" x14ac:dyDescent="0.3">
      <c r="B127" s="205">
        <v>5</v>
      </c>
      <c r="C127" s="5" t="s">
        <v>700</v>
      </c>
      <c r="I127" s="43"/>
      <c r="J127" s="43"/>
      <c r="K127" s="43"/>
      <c r="L127" s="43"/>
      <c r="M127" s="43"/>
      <c r="N127" s="43"/>
      <c r="O127" s="43"/>
      <c r="P127" s="1"/>
      <c r="Q127" s="1"/>
      <c r="R127" s="1"/>
      <c r="S127" s="1"/>
    </row>
    <row r="128" spans="2:20" ht="16" x14ac:dyDescent="0.3">
      <c r="B128" s="205">
        <v>6</v>
      </c>
      <c r="C128" s="5" t="s">
        <v>698</v>
      </c>
      <c r="I128" s="43"/>
      <c r="J128" s="43"/>
      <c r="K128" s="43"/>
      <c r="L128" s="43"/>
      <c r="M128" s="43"/>
      <c r="N128" s="43"/>
      <c r="O128" s="43"/>
      <c r="P128" s="1"/>
      <c r="Q128" s="1"/>
      <c r="R128" s="1"/>
      <c r="S128" s="1"/>
    </row>
    <row r="129" spans="9:19" x14ac:dyDescent="0.3">
      <c r="I129" s="50"/>
      <c r="J129" s="50"/>
      <c r="K129" s="50"/>
      <c r="L129" s="50"/>
      <c r="M129" s="50"/>
      <c r="N129" s="50"/>
      <c r="O129" s="50"/>
      <c r="P129" s="1"/>
      <c r="Q129" s="1"/>
      <c r="R129" s="1"/>
      <c r="S129" s="1"/>
    </row>
    <row r="130" spans="9:19" x14ac:dyDescent="0.3">
      <c r="M130" s="51"/>
    </row>
  </sheetData>
  <mergeCells count="11">
    <mergeCell ref="U6:U8"/>
    <mergeCell ref="E10:T121"/>
    <mergeCell ref="B2:T2"/>
    <mergeCell ref="B3:T3"/>
    <mergeCell ref="B4:T4"/>
    <mergeCell ref="B6:B8"/>
    <mergeCell ref="C6:C8"/>
    <mergeCell ref="D6:D8"/>
    <mergeCell ref="H6:J6"/>
    <mergeCell ref="K6:O6"/>
    <mergeCell ref="E6:G6"/>
  </mergeCells>
  <pageMargins left="0.82677165354330717" right="0.51181102362204722" top="0.43307086614173229" bottom="0.62992125984251968" header="0.51181102362204722" footer="0.51181102362204722"/>
  <pageSetup paperSize="9" scale="35" fitToHeight="0" orientation="landscape" r:id="rId1"/>
  <headerFooter alignWithMargins="0"/>
  <rowBreaks count="1" manualBreakCount="1">
    <brk id="8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U80"/>
  <sheetViews>
    <sheetView showGridLines="0" view="pageBreakPreview" zoomScale="70" zoomScaleNormal="75" zoomScaleSheetLayoutView="70" workbookViewId="0">
      <pane xSplit="4" ySplit="9" topLeftCell="E10" activePane="bottomRight" state="frozen"/>
      <selection pane="topRight" activeCell="E1" sqref="E1"/>
      <selection pane="bottomLeft" activeCell="A10" sqref="A10"/>
      <selection pane="bottomRight" activeCell="A8" sqref="A8:XFD8"/>
    </sheetView>
  </sheetViews>
  <sheetFormatPr defaultColWidth="9.36328125" defaultRowHeight="14" x14ac:dyDescent="0.3"/>
  <cols>
    <col min="1" max="1" width="3.36328125" style="5" customWidth="1"/>
    <col min="2" max="2" width="8" style="5" customWidth="1"/>
    <col min="3" max="3" width="36.453125" style="5" customWidth="1"/>
    <col min="4" max="8" width="15.6328125" style="5" customWidth="1"/>
    <col min="9" max="11" width="16.36328125" style="5" customWidth="1"/>
    <col min="12" max="20" width="15.6328125" style="5" customWidth="1"/>
    <col min="21" max="16384" width="9.36328125" style="5"/>
  </cols>
  <sheetData>
    <row r="2" spans="2:21" x14ac:dyDescent="0.3">
      <c r="B2" s="1249" t="str">
        <f>Index!B2</f>
        <v xml:space="preserve">      Maharashtra State Power Generation Company Ltd.</v>
      </c>
      <c r="C2" s="1250"/>
      <c r="D2" s="1250"/>
      <c r="E2" s="1250"/>
      <c r="F2" s="1250"/>
      <c r="G2" s="1250"/>
      <c r="H2" s="1250"/>
      <c r="I2" s="1250"/>
      <c r="J2" s="1250"/>
      <c r="K2" s="1250"/>
      <c r="L2" s="1250"/>
      <c r="M2" s="1250"/>
      <c r="N2" s="1250"/>
      <c r="O2" s="1250"/>
      <c r="P2" s="1250"/>
      <c r="Q2" s="1250"/>
      <c r="R2" s="1250"/>
      <c r="S2" s="1250"/>
      <c r="T2" s="1250"/>
    </row>
    <row r="3" spans="2:21" x14ac:dyDescent="0.3">
      <c r="B3" s="1249" t="str">
        <f>Index!B3</f>
        <v>MYT Petition Formats for Bhira</v>
      </c>
      <c r="C3" s="1250"/>
      <c r="D3" s="1250"/>
      <c r="E3" s="1250"/>
      <c r="F3" s="1250"/>
      <c r="G3" s="1250"/>
      <c r="H3" s="1250"/>
      <c r="I3" s="1250"/>
      <c r="J3" s="1250"/>
      <c r="K3" s="1250"/>
      <c r="L3" s="1250"/>
      <c r="M3" s="1250"/>
      <c r="N3" s="1250"/>
      <c r="O3" s="1250"/>
      <c r="P3" s="1250"/>
      <c r="Q3" s="1250"/>
      <c r="R3" s="1250"/>
      <c r="S3" s="1250"/>
      <c r="T3" s="1250"/>
    </row>
    <row r="4" spans="2:21" x14ac:dyDescent="0.3">
      <c r="B4" s="1251" t="s">
        <v>390</v>
      </c>
      <c r="C4" s="1250"/>
      <c r="D4" s="1250"/>
      <c r="E4" s="1250"/>
      <c r="F4" s="1250"/>
      <c r="G4" s="1250"/>
      <c r="H4" s="1250"/>
      <c r="I4" s="1250"/>
      <c r="J4" s="1250"/>
      <c r="K4" s="1250"/>
      <c r="L4" s="1250"/>
      <c r="M4" s="1250"/>
      <c r="N4" s="1250"/>
      <c r="O4" s="1250"/>
      <c r="P4" s="1250"/>
      <c r="Q4" s="1250"/>
      <c r="R4" s="1250"/>
      <c r="S4" s="1250"/>
      <c r="T4" s="1250"/>
    </row>
    <row r="5" spans="2:21" x14ac:dyDescent="0.3">
      <c r="B5" s="1249"/>
      <c r="C5" s="1250"/>
      <c r="D5" s="1250"/>
      <c r="E5" s="1250"/>
      <c r="F5" s="1250"/>
      <c r="G5" s="1250"/>
      <c r="H5" s="1250"/>
      <c r="I5" s="1250"/>
      <c r="J5" s="1250"/>
      <c r="K5" s="1250"/>
      <c r="L5" s="1250"/>
      <c r="M5" s="1250"/>
      <c r="N5" s="1250"/>
      <c r="O5" s="1250"/>
      <c r="P5" s="1250"/>
      <c r="Q5" s="1250"/>
      <c r="R5" s="1250"/>
      <c r="S5" s="1250"/>
      <c r="T5" s="1250"/>
    </row>
    <row r="6" spans="2:21" x14ac:dyDescent="0.3">
      <c r="B6" s="52"/>
      <c r="C6" s="16"/>
      <c r="D6" s="17"/>
      <c r="E6" s="17"/>
      <c r="F6" s="17"/>
      <c r="G6" s="17"/>
      <c r="H6" s="17"/>
      <c r="I6" s="17"/>
      <c r="J6" s="17"/>
      <c r="K6" s="17"/>
      <c r="L6" s="17"/>
      <c r="M6" s="17"/>
    </row>
    <row r="7" spans="2:21" s="34" customFormat="1" x14ac:dyDescent="0.3">
      <c r="B7" s="1301" t="s">
        <v>343</v>
      </c>
      <c r="C7" s="1303" t="s">
        <v>37</v>
      </c>
      <c r="D7" s="1303" t="s">
        <v>144</v>
      </c>
      <c r="E7" s="1259" t="s">
        <v>519</v>
      </c>
      <c r="F7" s="1260"/>
      <c r="G7" s="1261"/>
      <c r="H7" s="1259" t="s">
        <v>520</v>
      </c>
      <c r="I7" s="1260"/>
      <c r="J7" s="1261"/>
      <c r="K7" s="1259" t="s">
        <v>521</v>
      </c>
      <c r="L7" s="1260"/>
      <c r="M7" s="1260"/>
      <c r="N7" s="1260"/>
      <c r="O7" s="1261"/>
      <c r="P7" s="591" t="s">
        <v>934</v>
      </c>
      <c r="Q7" s="591" t="s">
        <v>935</v>
      </c>
      <c r="R7" s="591" t="s">
        <v>939</v>
      </c>
      <c r="S7" s="591" t="s">
        <v>936</v>
      </c>
      <c r="T7" s="591" t="s">
        <v>938</v>
      </c>
      <c r="U7" s="1257" t="s">
        <v>27</v>
      </c>
    </row>
    <row r="8" spans="2:21" s="35" customFormat="1" ht="44.25" customHeight="1" x14ac:dyDescent="0.25">
      <c r="B8" s="1301"/>
      <c r="C8" s="1303"/>
      <c r="D8" s="1303"/>
      <c r="E8" s="590" t="s">
        <v>976</v>
      </c>
      <c r="F8" s="592" t="s">
        <v>79</v>
      </c>
      <c r="G8" s="592" t="s">
        <v>459</v>
      </c>
      <c r="H8" s="590" t="s">
        <v>976</v>
      </c>
      <c r="I8" s="592" t="s">
        <v>79</v>
      </c>
      <c r="J8" s="592" t="s">
        <v>459</v>
      </c>
      <c r="K8" s="592" t="s">
        <v>976</v>
      </c>
      <c r="L8" s="592" t="s">
        <v>449</v>
      </c>
      <c r="M8" s="592" t="s">
        <v>455</v>
      </c>
      <c r="N8" s="592" t="s">
        <v>80</v>
      </c>
      <c r="O8" s="592" t="s">
        <v>460</v>
      </c>
      <c r="P8" s="592" t="s">
        <v>937</v>
      </c>
      <c r="Q8" s="592" t="s">
        <v>937</v>
      </c>
      <c r="R8" s="592" t="s">
        <v>937</v>
      </c>
      <c r="S8" s="592" t="s">
        <v>937</v>
      </c>
      <c r="T8" s="592" t="s">
        <v>937</v>
      </c>
      <c r="U8" s="1257"/>
    </row>
    <row r="9" spans="2:21" s="35" customFormat="1" x14ac:dyDescent="0.25">
      <c r="B9" s="1302"/>
      <c r="C9" s="1256"/>
      <c r="D9" s="1256"/>
      <c r="E9" s="592" t="s">
        <v>81</v>
      </c>
      <c r="F9" s="592" t="s">
        <v>82</v>
      </c>
      <c r="G9" s="592" t="s">
        <v>692</v>
      </c>
      <c r="H9" s="592" t="s">
        <v>397</v>
      </c>
      <c r="I9" s="592" t="s">
        <v>414</v>
      </c>
      <c r="J9" s="592" t="s">
        <v>465</v>
      </c>
      <c r="K9" s="592" t="s">
        <v>415</v>
      </c>
      <c r="L9" s="592" t="s">
        <v>416</v>
      </c>
      <c r="M9" s="592" t="s">
        <v>603</v>
      </c>
      <c r="N9" s="592" t="s">
        <v>693</v>
      </c>
      <c r="O9" s="592" t="s">
        <v>516</v>
      </c>
      <c r="P9" s="592" t="s">
        <v>605</v>
      </c>
      <c r="Q9" s="592" t="s">
        <v>606</v>
      </c>
      <c r="R9" s="592" t="s">
        <v>607</v>
      </c>
      <c r="S9" s="592" t="s">
        <v>672</v>
      </c>
      <c r="T9" s="592" t="s">
        <v>608</v>
      </c>
      <c r="U9" s="1258"/>
    </row>
    <row r="10" spans="2:21" s="35" customFormat="1" ht="15" x14ac:dyDescent="0.25">
      <c r="B10" s="391" t="s">
        <v>170</v>
      </c>
      <c r="C10" s="392" t="s">
        <v>813</v>
      </c>
      <c r="D10" s="156"/>
      <c r="E10" s="156"/>
      <c r="F10" s="156"/>
      <c r="G10" s="156"/>
      <c r="H10" s="156"/>
      <c r="I10" s="38"/>
      <c r="J10" s="38"/>
      <c r="K10" s="38"/>
      <c r="L10" s="38"/>
      <c r="M10" s="38"/>
      <c r="N10" s="38"/>
      <c r="O10" s="38"/>
      <c r="P10" s="38"/>
      <c r="Q10" s="38"/>
      <c r="R10" s="38"/>
      <c r="S10" s="38"/>
      <c r="T10" s="38"/>
    </row>
    <row r="11" spans="2:21" s="6" customFormat="1" x14ac:dyDescent="0.3">
      <c r="B11" s="141">
        <v>1</v>
      </c>
      <c r="C11" s="157" t="s">
        <v>145</v>
      </c>
      <c r="D11" s="144" t="s">
        <v>117</v>
      </c>
      <c r="E11" s="1295" t="s">
        <v>840</v>
      </c>
      <c r="F11" s="1295"/>
      <c r="G11" s="1295"/>
      <c r="H11" s="1295"/>
      <c r="I11" s="1295"/>
      <c r="J11" s="1295"/>
      <c r="K11" s="1295"/>
      <c r="L11" s="1295"/>
      <c r="M11" s="1295"/>
      <c r="N11" s="1295"/>
      <c r="O11" s="1295"/>
      <c r="P11" s="1295"/>
      <c r="Q11" s="1295"/>
      <c r="R11" s="1295"/>
      <c r="S11" s="1295"/>
      <c r="T11" s="1296"/>
    </row>
    <row r="12" spans="2:21" s="6" customFormat="1" x14ac:dyDescent="0.3">
      <c r="B12" s="141">
        <f>B11+1</f>
        <v>2</v>
      </c>
      <c r="C12" s="57" t="s">
        <v>814</v>
      </c>
      <c r="D12" s="144" t="s">
        <v>117</v>
      </c>
      <c r="E12" s="1297"/>
      <c r="F12" s="1297"/>
      <c r="G12" s="1297"/>
      <c r="H12" s="1297"/>
      <c r="I12" s="1297"/>
      <c r="J12" s="1297"/>
      <c r="K12" s="1297"/>
      <c r="L12" s="1297"/>
      <c r="M12" s="1297"/>
      <c r="N12" s="1297"/>
      <c r="O12" s="1297"/>
      <c r="P12" s="1297"/>
      <c r="Q12" s="1297"/>
      <c r="R12" s="1297"/>
      <c r="S12" s="1297"/>
      <c r="T12" s="1298"/>
    </row>
    <row r="13" spans="2:21" s="6" customFormat="1" x14ac:dyDescent="0.3">
      <c r="B13" s="141">
        <f t="shared" ref="B13:B27" si="0">B12+1</f>
        <v>3</v>
      </c>
      <c r="C13" s="57" t="s">
        <v>226</v>
      </c>
      <c r="D13" s="144" t="s">
        <v>117</v>
      </c>
      <c r="E13" s="1297"/>
      <c r="F13" s="1297"/>
      <c r="G13" s="1297"/>
      <c r="H13" s="1297"/>
      <c r="I13" s="1297"/>
      <c r="J13" s="1297"/>
      <c r="K13" s="1297"/>
      <c r="L13" s="1297"/>
      <c r="M13" s="1297"/>
      <c r="N13" s="1297"/>
      <c r="O13" s="1297"/>
      <c r="P13" s="1297"/>
      <c r="Q13" s="1297"/>
      <c r="R13" s="1297"/>
      <c r="S13" s="1297"/>
      <c r="T13" s="1298"/>
    </row>
    <row r="14" spans="2:21" s="6" customFormat="1" x14ac:dyDescent="0.3">
      <c r="B14" s="141">
        <f t="shared" si="0"/>
        <v>4</v>
      </c>
      <c r="C14" s="57" t="s">
        <v>815</v>
      </c>
      <c r="D14" s="144" t="s">
        <v>117</v>
      </c>
      <c r="E14" s="1297"/>
      <c r="F14" s="1297"/>
      <c r="G14" s="1297"/>
      <c r="H14" s="1297"/>
      <c r="I14" s="1297"/>
      <c r="J14" s="1297"/>
      <c r="K14" s="1297"/>
      <c r="L14" s="1297"/>
      <c r="M14" s="1297"/>
      <c r="N14" s="1297"/>
      <c r="O14" s="1297"/>
      <c r="P14" s="1297"/>
      <c r="Q14" s="1297"/>
      <c r="R14" s="1297"/>
      <c r="S14" s="1297"/>
      <c r="T14" s="1298"/>
    </row>
    <row r="15" spans="2:21" s="6" customFormat="1" x14ac:dyDescent="0.3">
      <c r="B15" s="141">
        <f t="shared" si="0"/>
        <v>5</v>
      </c>
      <c r="C15" s="57" t="s">
        <v>816</v>
      </c>
      <c r="D15" s="144" t="s">
        <v>117</v>
      </c>
      <c r="E15" s="1297"/>
      <c r="F15" s="1297"/>
      <c r="G15" s="1297"/>
      <c r="H15" s="1297"/>
      <c r="I15" s="1297"/>
      <c r="J15" s="1297"/>
      <c r="K15" s="1297"/>
      <c r="L15" s="1297"/>
      <c r="M15" s="1297"/>
      <c r="N15" s="1297"/>
      <c r="O15" s="1297"/>
      <c r="P15" s="1297"/>
      <c r="Q15" s="1297"/>
      <c r="R15" s="1297"/>
      <c r="S15" s="1297"/>
      <c r="T15" s="1298"/>
    </row>
    <row r="16" spans="2:21" s="6" customFormat="1" x14ac:dyDescent="0.3">
      <c r="B16" s="141">
        <f t="shared" si="0"/>
        <v>6</v>
      </c>
      <c r="C16" s="57" t="s">
        <v>149</v>
      </c>
      <c r="D16" s="144" t="s">
        <v>117</v>
      </c>
      <c r="E16" s="1297"/>
      <c r="F16" s="1297"/>
      <c r="G16" s="1297"/>
      <c r="H16" s="1297"/>
      <c r="I16" s="1297"/>
      <c r="J16" s="1297"/>
      <c r="K16" s="1297"/>
      <c r="L16" s="1297"/>
      <c r="M16" s="1297"/>
      <c r="N16" s="1297"/>
      <c r="O16" s="1297"/>
      <c r="P16" s="1297"/>
      <c r="Q16" s="1297"/>
      <c r="R16" s="1297"/>
      <c r="S16" s="1297"/>
      <c r="T16" s="1298"/>
    </row>
    <row r="17" spans="2:20" s="6" customFormat="1" x14ac:dyDescent="0.3">
      <c r="B17" s="141">
        <f t="shared" si="0"/>
        <v>7</v>
      </c>
      <c r="C17" s="57" t="s">
        <v>817</v>
      </c>
      <c r="D17" s="144" t="s">
        <v>117</v>
      </c>
      <c r="E17" s="1297"/>
      <c r="F17" s="1297"/>
      <c r="G17" s="1297"/>
      <c r="H17" s="1297"/>
      <c r="I17" s="1297"/>
      <c r="J17" s="1297"/>
      <c r="K17" s="1297"/>
      <c r="L17" s="1297"/>
      <c r="M17" s="1297"/>
      <c r="N17" s="1297"/>
      <c r="O17" s="1297"/>
      <c r="P17" s="1297"/>
      <c r="Q17" s="1297"/>
      <c r="R17" s="1297"/>
      <c r="S17" s="1297"/>
      <c r="T17" s="1298"/>
    </row>
    <row r="18" spans="2:20" s="6" customFormat="1" x14ac:dyDescent="0.3">
      <c r="B18" s="141">
        <f t="shared" si="0"/>
        <v>8</v>
      </c>
      <c r="C18" s="57" t="s">
        <v>818</v>
      </c>
      <c r="D18" s="144" t="s">
        <v>117</v>
      </c>
      <c r="E18" s="1297"/>
      <c r="F18" s="1297"/>
      <c r="G18" s="1297"/>
      <c r="H18" s="1297"/>
      <c r="I18" s="1297"/>
      <c r="J18" s="1297"/>
      <c r="K18" s="1297"/>
      <c r="L18" s="1297"/>
      <c r="M18" s="1297"/>
      <c r="N18" s="1297"/>
      <c r="O18" s="1297"/>
      <c r="P18" s="1297"/>
      <c r="Q18" s="1297"/>
      <c r="R18" s="1297"/>
      <c r="S18" s="1297"/>
      <c r="T18" s="1298"/>
    </row>
    <row r="19" spans="2:20" s="6" customFormat="1" x14ac:dyDescent="0.3">
      <c r="B19" s="141">
        <f t="shared" si="0"/>
        <v>9</v>
      </c>
      <c r="C19" s="57" t="s">
        <v>819</v>
      </c>
      <c r="D19" s="144" t="s">
        <v>117</v>
      </c>
      <c r="E19" s="1297"/>
      <c r="F19" s="1297"/>
      <c r="G19" s="1297"/>
      <c r="H19" s="1297"/>
      <c r="I19" s="1297"/>
      <c r="J19" s="1297"/>
      <c r="K19" s="1297"/>
      <c r="L19" s="1297"/>
      <c r="M19" s="1297"/>
      <c r="N19" s="1297"/>
      <c r="O19" s="1297"/>
      <c r="P19" s="1297"/>
      <c r="Q19" s="1297"/>
      <c r="R19" s="1297"/>
      <c r="S19" s="1297"/>
      <c r="T19" s="1298"/>
    </row>
    <row r="20" spans="2:20" s="6" customFormat="1" x14ac:dyDescent="0.3">
      <c r="B20" s="141">
        <f t="shared" si="0"/>
        <v>10</v>
      </c>
      <c r="C20" s="57" t="s">
        <v>820</v>
      </c>
      <c r="D20" s="144" t="s">
        <v>117</v>
      </c>
      <c r="E20" s="1297"/>
      <c r="F20" s="1297"/>
      <c r="G20" s="1297"/>
      <c r="H20" s="1297"/>
      <c r="I20" s="1297"/>
      <c r="J20" s="1297"/>
      <c r="K20" s="1297"/>
      <c r="L20" s="1297"/>
      <c r="M20" s="1297"/>
      <c r="N20" s="1297"/>
      <c r="O20" s="1297"/>
      <c r="P20" s="1297"/>
      <c r="Q20" s="1297"/>
      <c r="R20" s="1297"/>
      <c r="S20" s="1297"/>
      <c r="T20" s="1298"/>
    </row>
    <row r="21" spans="2:20" s="6" customFormat="1" x14ac:dyDescent="0.3">
      <c r="B21" s="141">
        <f t="shared" si="0"/>
        <v>11</v>
      </c>
      <c r="C21" s="57" t="s">
        <v>821</v>
      </c>
      <c r="D21" s="144" t="s">
        <v>117</v>
      </c>
      <c r="E21" s="1297"/>
      <c r="F21" s="1297"/>
      <c r="G21" s="1297"/>
      <c r="H21" s="1297"/>
      <c r="I21" s="1297"/>
      <c r="J21" s="1297"/>
      <c r="K21" s="1297"/>
      <c r="L21" s="1297"/>
      <c r="M21" s="1297"/>
      <c r="N21" s="1297"/>
      <c r="O21" s="1297"/>
      <c r="P21" s="1297"/>
      <c r="Q21" s="1297"/>
      <c r="R21" s="1297"/>
      <c r="S21" s="1297"/>
      <c r="T21" s="1298"/>
    </row>
    <row r="22" spans="2:20" s="6" customFormat="1" x14ac:dyDescent="0.3">
      <c r="B22" s="141">
        <f t="shared" si="0"/>
        <v>12</v>
      </c>
      <c r="C22" s="57" t="s">
        <v>821</v>
      </c>
      <c r="D22" s="144" t="s">
        <v>117</v>
      </c>
      <c r="E22" s="1297"/>
      <c r="F22" s="1297"/>
      <c r="G22" s="1297"/>
      <c r="H22" s="1297"/>
      <c r="I22" s="1297"/>
      <c r="J22" s="1297"/>
      <c r="K22" s="1297"/>
      <c r="L22" s="1297"/>
      <c r="M22" s="1297"/>
      <c r="N22" s="1297"/>
      <c r="O22" s="1297"/>
      <c r="P22" s="1297"/>
      <c r="Q22" s="1297"/>
      <c r="R22" s="1297"/>
      <c r="S22" s="1297"/>
      <c r="T22" s="1298"/>
    </row>
    <row r="23" spans="2:20" s="6" customFormat="1" x14ac:dyDescent="0.3">
      <c r="B23" s="141">
        <f t="shared" si="0"/>
        <v>13</v>
      </c>
      <c r="C23" s="57" t="s">
        <v>822</v>
      </c>
      <c r="D23" s="144" t="s">
        <v>117</v>
      </c>
      <c r="E23" s="1297"/>
      <c r="F23" s="1297"/>
      <c r="G23" s="1297"/>
      <c r="H23" s="1297"/>
      <c r="I23" s="1297"/>
      <c r="J23" s="1297"/>
      <c r="K23" s="1297"/>
      <c r="L23" s="1297"/>
      <c r="M23" s="1297"/>
      <c r="N23" s="1297"/>
      <c r="O23" s="1297"/>
      <c r="P23" s="1297"/>
      <c r="Q23" s="1297"/>
      <c r="R23" s="1297"/>
      <c r="S23" s="1297"/>
      <c r="T23" s="1298"/>
    </row>
    <row r="24" spans="2:20" s="6" customFormat="1" ht="32.5" customHeight="1" x14ac:dyDescent="0.3">
      <c r="B24" s="141">
        <f t="shared" si="0"/>
        <v>14</v>
      </c>
      <c r="C24" s="59" t="s">
        <v>725</v>
      </c>
      <c r="D24" s="144" t="s">
        <v>117</v>
      </c>
      <c r="E24" s="1297"/>
      <c r="F24" s="1297"/>
      <c r="G24" s="1297"/>
      <c r="H24" s="1297"/>
      <c r="I24" s="1297"/>
      <c r="J24" s="1297"/>
      <c r="K24" s="1297"/>
      <c r="L24" s="1297"/>
      <c r="M24" s="1297"/>
      <c r="N24" s="1297"/>
      <c r="O24" s="1297"/>
      <c r="P24" s="1297"/>
      <c r="Q24" s="1297"/>
      <c r="R24" s="1297"/>
      <c r="S24" s="1297"/>
      <c r="T24" s="1298"/>
    </row>
    <row r="25" spans="2:20" s="6" customFormat="1" x14ac:dyDescent="0.3">
      <c r="B25" s="141">
        <f t="shared" si="0"/>
        <v>15</v>
      </c>
      <c r="C25" s="58" t="s">
        <v>151</v>
      </c>
      <c r="D25" s="144" t="s">
        <v>98</v>
      </c>
      <c r="E25" s="1297"/>
      <c r="F25" s="1297"/>
      <c r="G25" s="1297"/>
      <c r="H25" s="1297"/>
      <c r="I25" s="1297"/>
      <c r="J25" s="1297"/>
      <c r="K25" s="1297"/>
      <c r="L25" s="1297"/>
      <c r="M25" s="1297"/>
      <c r="N25" s="1297"/>
      <c r="O25" s="1297"/>
      <c r="P25" s="1297"/>
      <c r="Q25" s="1297"/>
      <c r="R25" s="1297"/>
      <c r="S25" s="1297"/>
      <c r="T25" s="1298"/>
    </row>
    <row r="26" spans="2:20" s="6" customFormat="1" x14ac:dyDescent="0.3">
      <c r="B26" s="141">
        <f t="shared" si="0"/>
        <v>16</v>
      </c>
      <c r="C26" s="58" t="s">
        <v>704</v>
      </c>
      <c r="D26" s="144" t="s">
        <v>117</v>
      </c>
      <c r="E26" s="1297"/>
      <c r="F26" s="1297"/>
      <c r="G26" s="1297"/>
      <c r="H26" s="1297"/>
      <c r="I26" s="1297"/>
      <c r="J26" s="1297"/>
      <c r="K26" s="1297"/>
      <c r="L26" s="1297"/>
      <c r="M26" s="1297"/>
      <c r="N26" s="1297"/>
      <c r="O26" s="1297"/>
      <c r="P26" s="1297"/>
      <c r="Q26" s="1297"/>
      <c r="R26" s="1297"/>
      <c r="S26" s="1297"/>
      <c r="T26" s="1298"/>
    </row>
    <row r="27" spans="2:20" s="6" customFormat="1" ht="28" x14ac:dyDescent="0.3">
      <c r="B27" s="141">
        <f t="shared" si="0"/>
        <v>17</v>
      </c>
      <c r="C27" s="59" t="s">
        <v>726</v>
      </c>
      <c r="D27" s="159" t="s">
        <v>117</v>
      </c>
      <c r="E27" s="1297"/>
      <c r="F27" s="1297"/>
      <c r="G27" s="1297"/>
      <c r="H27" s="1297"/>
      <c r="I27" s="1297"/>
      <c r="J27" s="1297"/>
      <c r="K27" s="1297"/>
      <c r="L27" s="1297"/>
      <c r="M27" s="1297"/>
      <c r="N27" s="1297"/>
      <c r="O27" s="1297"/>
      <c r="P27" s="1297"/>
      <c r="Q27" s="1297"/>
      <c r="R27" s="1297"/>
      <c r="S27" s="1297"/>
      <c r="T27" s="1298"/>
    </row>
    <row r="28" spans="2:20" s="6" customFormat="1" x14ac:dyDescent="0.3">
      <c r="B28" s="167"/>
      <c r="C28" s="59"/>
      <c r="D28" s="159"/>
      <c r="E28" s="1297"/>
      <c r="F28" s="1297"/>
      <c r="G28" s="1297"/>
      <c r="H28" s="1297"/>
      <c r="I28" s="1297"/>
      <c r="J28" s="1297"/>
      <c r="K28" s="1297"/>
      <c r="L28" s="1297"/>
      <c r="M28" s="1297"/>
      <c r="N28" s="1297"/>
      <c r="O28" s="1297"/>
      <c r="P28" s="1297"/>
      <c r="Q28" s="1297"/>
      <c r="R28" s="1297"/>
      <c r="S28" s="1297"/>
      <c r="T28" s="1298"/>
    </row>
    <row r="29" spans="2:20" s="6" customFormat="1" ht="15" x14ac:dyDescent="0.3">
      <c r="B29" s="394" t="s">
        <v>183</v>
      </c>
      <c r="C29" s="395" t="s">
        <v>823</v>
      </c>
      <c r="D29" s="159"/>
      <c r="E29" s="1297"/>
      <c r="F29" s="1297"/>
      <c r="G29" s="1297"/>
      <c r="H29" s="1297"/>
      <c r="I29" s="1297"/>
      <c r="J29" s="1297"/>
      <c r="K29" s="1297"/>
      <c r="L29" s="1297"/>
      <c r="M29" s="1297"/>
      <c r="N29" s="1297"/>
      <c r="O29" s="1297"/>
      <c r="P29" s="1297"/>
      <c r="Q29" s="1297"/>
      <c r="R29" s="1297"/>
      <c r="S29" s="1297"/>
      <c r="T29" s="1298"/>
    </row>
    <row r="30" spans="2:20" s="6" customFormat="1" ht="15.5" x14ac:dyDescent="0.3">
      <c r="B30" s="396">
        <v>1</v>
      </c>
      <c r="C30" s="57" t="s">
        <v>824</v>
      </c>
      <c r="D30" s="167" t="s">
        <v>117</v>
      </c>
      <c r="E30" s="1297"/>
      <c r="F30" s="1297"/>
      <c r="G30" s="1297"/>
      <c r="H30" s="1297"/>
      <c r="I30" s="1297"/>
      <c r="J30" s="1297"/>
      <c r="K30" s="1297"/>
      <c r="L30" s="1297"/>
      <c r="M30" s="1297"/>
      <c r="N30" s="1297"/>
      <c r="O30" s="1297"/>
      <c r="P30" s="1297"/>
      <c r="Q30" s="1297"/>
      <c r="R30" s="1297"/>
      <c r="S30" s="1297"/>
      <c r="T30" s="1298"/>
    </row>
    <row r="31" spans="2:20" s="6" customFormat="1" ht="15.5" x14ac:dyDescent="0.3">
      <c r="B31" s="396">
        <v>2</v>
      </c>
      <c r="C31" s="57" t="s">
        <v>825</v>
      </c>
      <c r="D31" s="167" t="s">
        <v>117</v>
      </c>
      <c r="E31" s="1297"/>
      <c r="F31" s="1297"/>
      <c r="G31" s="1297"/>
      <c r="H31" s="1297"/>
      <c r="I31" s="1297"/>
      <c r="J31" s="1297"/>
      <c r="K31" s="1297"/>
      <c r="L31" s="1297"/>
      <c r="M31" s="1297"/>
      <c r="N31" s="1297"/>
      <c r="O31" s="1297"/>
      <c r="P31" s="1297"/>
      <c r="Q31" s="1297"/>
      <c r="R31" s="1297"/>
      <c r="S31" s="1297"/>
      <c r="T31" s="1298"/>
    </row>
    <row r="32" spans="2:20" s="6" customFormat="1" ht="15.5" x14ac:dyDescent="0.3">
      <c r="B32" s="396">
        <v>3</v>
      </c>
      <c r="C32" s="57" t="s">
        <v>226</v>
      </c>
      <c r="D32" s="167" t="s">
        <v>117</v>
      </c>
      <c r="E32" s="1297"/>
      <c r="F32" s="1297"/>
      <c r="G32" s="1297"/>
      <c r="H32" s="1297"/>
      <c r="I32" s="1297"/>
      <c r="J32" s="1297"/>
      <c r="K32" s="1297"/>
      <c r="L32" s="1297"/>
      <c r="M32" s="1297"/>
      <c r="N32" s="1297"/>
      <c r="O32" s="1297"/>
      <c r="P32" s="1297"/>
      <c r="Q32" s="1297"/>
      <c r="R32" s="1297"/>
      <c r="S32" s="1297"/>
      <c r="T32" s="1298"/>
    </row>
    <row r="33" spans="2:20" s="6" customFormat="1" ht="15.5" x14ac:dyDescent="0.3">
      <c r="B33" s="396">
        <v>4</v>
      </c>
      <c r="C33" s="57" t="s">
        <v>826</v>
      </c>
      <c r="D33" s="167" t="s">
        <v>117</v>
      </c>
      <c r="E33" s="1297"/>
      <c r="F33" s="1297"/>
      <c r="G33" s="1297"/>
      <c r="H33" s="1297"/>
      <c r="I33" s="1297"/>
      <c r="J33" s="1297"/>
      <c r="K33" s="1297"/>
      <c r="L33" s="1297"/>
      <c r="M33" s="1297"/>
      <c r="N33" s="1297"/>
      <c r="O33" s="1297"/>
      <c r="P33" s="1297"/>
      <c r="Q33" s="1297"/>
      <c r="R33" s="1297"/>
      <c r="S33" s="1297"/>
      <c r="T33" s="1298"/>
    </row>
    <row r="34" spans="2:20" s="6" customFormat="1" ht="15.5" x14ac:dyDescent="0.3">
      <c r="B34" s="396">
        <v>5</v>
      </c>
      <c r="C34" s="57" t="s">
        <v>827</v>
      </c>
      <c r="D34" s="167" t="s">
        <v>117</v>
      </c>
      <c r="E34" s="1297"/>
      <c r="F34" s="1297"/>
      <c r="G34" s="1297"/>
      <c r="H34" s="1297"/>
      <c r="I34" s="1297"/>
      <c r="J34" s="1297"/>
      <c r="K34" s="1297"/>
      <c r="L34" s="1297"/>
      <c r="M34" s="1297"/>
      <c r="N34" s="1297"/>
      <c r="O34" s="1297"/>
      <c r="P34" s="1297"/>
      <c r="Q34" s="1297"/>
      <c r="R34" s="1297"/>
      <c r="S34" s="1297"/>
      <c r="T34" s="1298"/>
    </row>
    <row r="35" spans="2:20" s="6" customFormat="1" ht="15.5" x14ac:dyDescent="0.3">
      <c r="B35" s="396">
        <v>6</v>
      </c>
      <c r="C35" s="57" t="s">
        <v>817</v>
      </c>
      <c r="D35" s="167" t="s">
        <v>117</v>
      </c>
      <c r="E35" s="1297"/>
      <c r="F35" s="1297"/>
      <c r="G35" s="1297"/>
      <c r="H35" s="1297"/>
      <c r="I35" s="1297"/>
      <c r="J35" s="1297"/>
      <c r="K35" s="1297"/>
      <c r="L35" s="1297"/>
      <c r="M35" s="1297"/>
      <c r="N35" s="1297"/>
      <c r="O35" s="1297"/>
      <c r="P35" s="1297"/>
      <c r="Q35" s="1297"/>
      <c r="R35" s="1297"/>
      <c r="S35" s="1297"/>
      <c r="T35" s="1298"/>
    </row>
    <row r="36" spans="2:20" s="6" customFormat="1" ht="15.5" x14ac:dyDescent="0.3">
      <c r="B36" s="396">
        <v>7</v>
      </c>
      <c r="C36" s="57" t="s">
        <v>818</v>
      </c>
      <c r="D36" s="167" t="s">
        <v>117</v>
      </c>
      <c r="E36" s="1297"/>
      <c r="F36" s="1297"/>
      <c r="G36" s="1297"/>
      <c r="H36" s="1297"/>
      <c r="I36" s="1297"/>
      <c r="J36" s="1297"/>
      <c r="K36" s="1297"/>
      <c r="L36" s="1297"/>
      <c r="M36" s="1297"/>
      <c r="N36" s="1297"/>
      <c r="O36" s="1297"/>
      <c r="P36" s="1297"/>
      <c r="Q36" s="1297"/>
      <c r="R36" s="1297"/>
      <c r="S36" s="1297"/>
      <c r="T36" s="1298"/>
    </row>
    <row r="37" spans="2:20" s="6" customFormat="1" ht="15.5" x14ac:dyDescent="0.3">
      <c r="B37" s="396">
        <v>8</v>
      </c>
      <c r="C37" s="57" t="s">
        <v>819</v>
      </c>
      <c r="D37" s="167" t="s">
        <v>117</v>
      </c>
      <c r="E37" s="1297"/>
      <c r="F37" s="1297"/>
      <c r="G37" s="1297"/>
      <c r="H37" s="1297"/>
      <c r="I37" s="1297"/>
      <c r="J37" s="1297"/>
      <c r="K37" s="1297"/>
      <c r="L37" s="1297"/>
      <c r="M37" s="1297"/>
      <c r="N37" s="1297"/>
      <c r="O37" s="1297"/>
      <c r="P37" s="1297"/>
      <c r="Q37" s="1297"/>
      <c r="R37" s="1297"/>
      <c r="S37" s="1297"/>
      <c r="T37" s="1298"/>
    </row>
    <row r="38" spans="2:20" s="6" customFormat="1" ht="15.5" x14ac:dyDescent="0.3">
      <c r="B38" s="396">
        <v>9</v>
      </c>
      <c r="C38" s="57" t="s">
        <v>208</v>
      </c>
      <c r="D38" s="167" t="s">
        <v>117</v>
      </c>
      <c r="E38" s="1297"/>
      <c r="F38" s="1297"/>
      <c r="G38" s="1297"/>
      <c r="H38" s="1297"/>
      <c r="I38" s="1297"/>
      <c r="J38" s="1297"/>
      <c r="K38" s="1297"/>
      <c r="L38" s="1297"/>
      <c r="M38" s="1297"/>
      <c r="N38" s="1297"/>
      <c r="O38" s="1297"/>
      <c r="P38" s="1297"/>
      <c r="Q38" s="1297"/>
      <c r="R38" s="1297"/>
      <c r="S38" s="1297"/>
      <c r="T38" s="1298"/>
    </row>
    <row r="39" spans="2:20" s="6" customFormat="1" ht="15.5" x14ac:dyDescent="0.3">
      <c r="B39" s="396">
        <v>10</v>
      </c>
      <c r="C39" s="57" t="s">
        <v>208</v>
      </c>
      <c r="D39" s="167" t="s">
        <v>117</v>
      </c>
      <c r="E39" s="1297"/>
      <c r="F39" s="1297"/>
      <c r="G39" s="1297"/>
      <c r="H39" s="1297"/>
      <c r="I39" s="1297"/>
      <c r="J39" s="1297"/>
      <c r="K39" s="1297"/>
      <c r="L39" s="1297"/>
      <c r="M39" s="1297"/>
      <c r="N39" s="1297"/>
      <c r="O39" s="1297"/>
      <c r="P39" s="1297"/>
      <c r="Q39" s="1297"/>
      <c r="R39" s="1297"/>
      <c r="S39" s="1297"/>
      <c r="T39" s="1298"/>
    </row>
    <row r="40" spans="2:20" s="6" customFormat="1" ht="15.5" x14ac:dyDescent="0.3">
      <c r="B40" s="396"/>
      <c r="C40" s="395" t="s">
        <v>828</v>
      </c>
      <c r="D40" s="159" t="s">
        <v>117</v>
      </c>
      <c r="E40" s="1297"/>
      <c r="F40" s="1297"/>
      <c r="G40" s="1297"/>
      <c r="H40" s="1297"/>
      <c r="I40" s="1297"/>
      <c r="J40" s="1297"/>
      <c r="K40" s="1297"/>
      <c r="L40" s="1297"/>
      <c r="M40" s="1297"/>
      <c r="N40" s="1297"/>
      <c r="O40" s="1297"/>
      <c r="P40" s="1297"/>
      <c r="Q40" s="1297"/>
      <c r="R40" s="1297"/>
      <c r="S40" s="1297"/>
      <c r="T40" s="1298"/>
    </row>
    <row r="41" spans="2:20" s="6" customFormat="1" x14ac:dyDescent="0.3">
      <c r="B41" s="167"/>
      <c r="C41" s="59"/>
      <c r="D41" s="159"/>
      <c r="E41" s="1297"/>
      <c r="F41" s="1297"/>
      <c r="G41" s="1297"/>
      <c r="H41" s="1297"/>
      <c r="I41" s="1297"/>
      <c r="J41" s="1297"/>
      <c r="K41" s="1297"/>
      <c r="L41" s="1297"/>
      <c r="M41" s="1297"/>
      <c r="N41" s="1297"/>
      <c r="O41" s="1297"/>
      <c r="P41" s="1297"/>
      <c r="Q41" s="1297"/>
      <c r="R41" s="1297"/>
      <c r="S41" s="1297"/>
      <c r="T41" s="1298"/>
    </row>
    <row r="42" spans="2:20" s="6" customFormat="1" x14ac:dyDescent="0.3">
      <c r="B42" s="161" t="s">
        <v>184</v>
      </c>
      <c r="C42" s="358" t="s">
        <v>829</v>
      </c>
      <c r="D42" s="144"/>
      <c r="E42" s="1297"/>
      <c r="F42" s="1297"/>
      <c r="G42" s="1297"/>
      <c r="H42" s="1297"/>
      <c r="I42" s="1297"/>
      <c r="J42" s="1297"/>
      <c r="K42" s="1297"/>
      <c r="L42" s="1297"/>
      <c r="M42" s="1297"/>
      <c r="N42" s="1297"/>
      <c r="O42" s="1297"/>
      <c r="P42" s="1297"/>
      <c r="Q42" s="1297"/>
      <c r="R42" s="1297"/>
      <c r="S42" s="1297"/>
      <c r="T42" s="1298"/>
    </row>
    <row r="43" spans="2:20" s="6" customFormat="1" x14ac:dyDescent="0.3">
      <c r="B43" s="141">
        <v>1</v>
      </c>
      <c r="C43" s="57" t="s">
        <v>145</v>
      </c>
      <c r="D43" s="144" t="s">
        <v>833</v>
      </c>
      <c r="E43" s="1297"/>
      <c r="F43" s="1297"/>
      <c r="G43" s="1297"/>
      <c r="H43" s="1297"/>
      <c r="I43" s="1297"/>
      <c r="J43" s="1297"/>
      <c r="K43" s="1297"/>
      <c r="L43" s="1297"/>
      <c r="M43" s="1297"/>
      <c r="N43" s="1297"/>
      <c r="O43" s="1297"/>
      <c r="P43" s="1297"/>
      <c r="Q43" s="1297"/>
      <c r="R43" s="1297"/>
      <c r="S43" s="1297"/>
      <c r="T43" s="1298"/>
    </row>
    <row r="44" spans="2:20" s="6" customFormat="1" x14ac:dyDescent="0.3">
      <c r="B44" s="141">
        <v>2</v>
      </c>
      <c r="C44" s="57" t="s">
        <v>814</v>
      </c>
      <c r="D44" s="144" t="s">
        <v>833</v>
      </c>
      <c r="E44" s="1297"/>
      <c r="F44" s="1297"/>
      <c r="G44" s="1297"/>
      <c r="H44" s="1297"/>
      <c r="I44" s="1297"/>
      <c r="J44" s="1297"/>
      <c r="K44" s="1297"/>
      <c r="L44" s="1297"/>
      <c r="M44" s="1297"/>
      <c r="N44" s="1297"/>
      <c r="O44" s="1297"/>
      <c r="P44" s="1297"/>
      <c r="Q44" s="1297"/>
      <c r="R44" s="1297"/>
      <c r="S44" s="1297"/>
      <c r="T44" s="1298"/>
    </row>
    <row r="45" spans="2:20" s="6" customFormat="1" x14ac:dyDescent="0.3">
      <c r="B45" s="141">
        <v>3</v>
      </c>
      <c r="C45" s="57" t="s">
        <v>146</v>
      </c>
      <c r="D45" s="144" t="s">
        <v>833</v>
      </c>
      <c r="E45" s="1297"/>
      <c r="F45" s="1297"/>
      <c r="G45" s="1297"/>
      <c r="H45" s="1297"/>
      <c r="I45" s="1297"/>
      <c r="J45" s="1297"/>
      <c r="K45" s="1297"/>
      <c r="L45" s="1297"/>
      <c r="M45" s="1297"/>
      <c r="N45" s="1297"/>
      <c r="O45" s="1297"/>
      <c r="P45" s="1297"/>
      <c r="Q45" s="1297"/>
      <c r="R45" s="1297"/>
      <c r="S45" s="1297"/>
      <c r="T45" s="1298"/>
    </row>
    <row r="46" spans="2:20" s="6" customFormat="1" x14ac:dyDescent="0.3">
      <c r="B46" s="141">
        <v>4</v>
      </c>
      <c r="C46" s="57" t="s">
        <v>147</v>
      </c>
      <c r="D46" s="144" t="s">
        <v>833</v>
      </c>
      <c r="E46" s="1297"/>
      <c r="F46" s="1297"/>
      <c r="G46" s="1297"/>
      <c r="H46" s="1297"/>
      <c r="I46" s="1297"/>
      <c r="J46" s="1297"/>
      <c r="K46" s="1297"/>
      <c r="L46" s="1297"/>
      <c r="M46" s="1297"/>
      <c r="N46" s="1297"/>
      <c r="O46" s="1297"/>
      <c r="P46" s="1297"/>
      <c r="Q46" s="1297"/>
      <c r="R46" s="1297"/>
      <c r="S46" s="1297"/>
      <c r="T46" s="1298"/>
    </row>
    <row r="47" spans="2:20" s="6" customFormat="1" x14ac:dyDescent="0.3">
      <c r="B47" s="141">
        <v>5</v>
      </c>
      <c r="C47" s="57" t="s">
        <v>148</v>
      </c>
      <c r="D47" s="144" t="s">
        <v>833</v>
      </c>
      <c r="E47" s="1297"/>
      <c r="F47" s="1297"/>
      <c r="G47" s="1297"/>
      <c r="H47" s="1297"/>
      <c r="I47" s="1297"/>
      <c r="J47" s="1297"/>
      <c r="K47" s="1297"/>
      <c r="L47" s="1297"/>
      <c r="M47" s="1297"/>
      <c r="N47" s="1297"/>
      <c r="O47" s="1297"/>
      <c r="P47" s="1297"/>
      <c r="Q47" s="1297"/>
      <c r="R47" s="1297"/>
      <c r="S47" s="1297"/>
      <c r="T47" s="1298"/>
    </row>
    <row r="48" spans="2:20" s="6" customFormat="1" x14ac:dyDescent="0.3">
      <c r="B48" s="141">
        <v>6</v>
      </c>
      <c r="C48" s="57" t="s">
        <v>149</v>
      </c>
      <c r="D48" s="144" t="s">
        <v>833</v>
      </c>
      <c r="E48" s="1297"/>
      <c r="F48" s="1297"/>
      <c r="G48" s="1297"/>
      <c r="H48" s="1297"/>
      <c r="I48" s="1297"/>
      <c r="J48" s="1297"/>
      <c r="K48" s="1297"/>
      <c r="L48" s="1297"/>
      <c r="M48" s="1297"/>
      <c r="N48" s="1297"/>
      <c r="O48" s="1297"/>
      <c r="P48" s="1297"/>
      <c r="Q48" s="1297"/>
      <c r="R48" s="1297"/>
      <c r="S48" s="1297"/>
      <c r="T48" s="1298"/>
    </row>
    <row r="49" spans="2:20" s="6" customFormat="1" x14ac:dyDescent="0.3">
      <c r="B49" s="141">
        <v>7</v>
      </c>
      <c r="C49" s="57" t="s">
        <v>817</v>
      </c>
      <c r="D49" s="144" t="s">
        <v>833</v>
      </c>
      <c r="E49" s="1297"/>
      <c r="F49" s="1297"/>
      <c r="G49" s="1297"/>
      <c r="H49" s="1297"/>
      <c r="I49" s="1297"/>
      <c r="J49" s="1297"/>
      <c r="K49" s="1297"/>
      <c r="L49" s="1297"/>
      <c r="M49" s="1297"/>
      <c r="N49" s="1297"/>
      <c r="O49" s="1297"/>
      <c r="P49" s="1297"/>
      <c r="Q49" s="1297"/>
      <c r="R49" s="1297"/>
      <c r="S49" s="1297"/>
      <c r="T49" s="1298"/>
    </row>
    <row r="50" spans="2:20" s="6" customFormat="1" x14ac:dyDescent="0.3">
      <c r="B50" s="141">
        <v>8</v>
      </c>
      <c r="C50" s="57" t="s">
        <v>818</v>
      </c>
      <c r="D50" s="144" t="s">
        <v>833</v>
      </c>
      <c r="E50" s="1297"/>
      <c r="F50" s="1297"/>
      <c r="G50" s="1297"/>
      <c r="H50" s="1297"/>
      <c r="I50" s="1297"/>
      <c r="J50" s="1297"/>
      <c r="K50" s="1297"/>
      <c r="L50" s="1297"/>
      <c r="M50" s="1297"/>
      <c r="N50" s="1297"/>
      <c r="O50" s="1297"/>
      <c r="P50" s="1297"/>
      <c r="Q50" s="1297"/>
      <c r="R50" s="1297"/>
      <c r="S50" s="1297"/>
      <c r="T50" s="1298"/>
    </row>
    <row r="51" spans="2:20" s="6" customFormat="1" x14ac:dyDescent="0.3">
      <c r="B51" s="141">
        <v>9</v>
      </c>
      <c r="C51" s="57" t="s">
        <v>819</v>
      </c>
      <c r="D51" s="144" t="s">
        <v>833</v>
      </c>
      <c r="E51" s="1297"/>
      <c r="F51" s="1297"/>
      <c r="G51" s="1297"/>
      <c r="H51" s="1297"/>
      <c r="I51" s="1297"/>
      <c r="J51" s="1297"/>
      <c r="K51" s="1297"/>
      <c r="L51" s="1297"/>
      <c r="M51" s="1297"/>
      <c r="N51" s="1297"/>
      <c r="O51" s="1297"/>
      <c r="P51" s="1297"/>
      <c r="Q51" s="1297"/>
      <c r="R51" s="1297"/>
      <c r="S51" s="1297"/>
      <c r="T51" s="1298"/>
    </row>
    <row r="52" spans="2:20" s="6" customFormat="1" x14ac:dyDescent="0.3">
      <c r="B52" s="141">
        <v>10</v>
      </c>
      <c r="C52" s="57" t="s">
        <v>820</v>
      </c>
      <c r="D52" s="144" t="s">
        <v>833</v>
      </c>
      <c r="E52" s="1297"/>
      <c r="F52" s="1297"/>
      <c r="G52" s="1297"/>
      <c r="H52" s="1297"/>
      <c r="I52" s="1297"/>
      <c r="J52" s="1297"/>
      <c r="K52" s="1297"/>
      <c r="L52" s="1297"/>
      <c r="M52" s="1297"/>
      <c r="N52" s="1297"/>
      <c r="O52" s="1297"/>
      <c r="P52" s="1297"/>
      <c r="Q52" s="1297"/>
      <c r="R52" s="1297"/>
      <c r="S52" s="1297"/>
      <c r="T52" s="1298"/>
    </row>
    <row r="53" spans="2:20" s="6" customFormat="1" x14ac:dyDescent="0.3">
      <c r="B53" s="141">
        <v>11</v>
      </c>
      <c r="C53" s="57" t="s">
        <v>821</v>
      </c>
      <c r="D53" s="144" t="s">
        <v>833</v>
      </c>
      <c r="E53" s="1297"/>
      <c r="F53" s="1297"/>
      <c r="G53" s="1297"/>
      <c r="H53" s="1297"/>
      <c r="I53" s="1297"/>
      <c r="J53" s="1297"/>
      <c r="K53" s="1297"/>
      <c r="L53" s="1297"/>
      <c r="M53" s="1297"/>
      <c r="N53" s="1297"/>
      <c r="O53" s="1297"/>
      <c r="P53" s="1297"/>
      <c r="Q53" s="1297"/>
      <c r="R53" s="1297"/>
      <c r="S53" s="1297"/>
      <c r="T53" s="1298"/>
    </row>
    <row r="54" spans="2:20" s="6" customFormat="1" x14ac:dyDescent="0.3">
      <c r="B54" s="141">
        <v>12</v>
      </c>
      <c r="C54" s="57" t="s">
        <v>150</v>
      </c>
      <c r="D54" s="144" t="s">
        <v>833</v>
      </c>
      <c r="E54" s="1297"/>
      <c r="F54" s="1297"/>
      <c r="G54" s="1297"/>
      <c r="H54" s="1297"/>
      <c r="I54" s="1297"/>
      <c r="J54" s="1297"/>
      <c r="K54" s="1297"/>
      <c r="L54" s="1297"/>
      <c r="M54" s="1297"/>
      <c r="N54" s="1297"/>
      <c r="O54" s="1297"/>
      <c r="P54" s="1297"/>
      <c r="Q54" s="1297"/>
      <c r="R54" s="1297"/>
      <c r="S54" s="1297"/>
      <c r="T54" s="1298"/>
    </row>
    <row r="55" spans="2:20" s="6" customFormat="1" x14ac:dyDescent="0.3">
      <c r="B55" s="141"/>
      <c r="C55" s="358" t="s">
        <v>830</v>
      </c>
      <c r="D55" s="145" t="s">
        <v>833</v>
      </c>
      <c r="E55" s="1297"/>
      <c r="F55" s="1297"/>
      <c r="G55" s="1297"/>
      <c r="H55" s="1297"/>
      <c r="I55" s="1297"/>
      <c r="J55" s="1297"/>
      <c r="K55" s="1297"/>
      <c r="L55" s="1297"/>
      <c r="M55" s="1297"/>
      <c r="N55" s="1297"/>
      <c r="O55" s="1297"/>
      <c r="P55" s="1297"/>
      <c r="Q55" s="1297"/>
      <c r="R55" s="1297"/>
      <c r="S55" s="1297"/>
      <c r="T55" s="1298"/>
    </row>
    <row r="56" spans="2:20" s="6" customFormat="1" x14ac:dyDescent="0.3">
      <c r="B56" s="141"/>
      <c r="C56" s="57"/>
      <c r="D56" s="144"/>
      <c r="E56" s="1297"/>
      <c r="F56" s="1297"/>
      <c r="G56" s="1297"/>
      <c r="H56" s="1297"/>
      <c r="I56" s="1297"/>
      <c r="J56" s="1297"/>
      <c r="K56" s="1297"/>
      <c r="L56" s="1297"/>
      <c r="M56" s="1297"/>
      <c r="N56" s="1297"/>
      <c r="O56" s="1297"/>
      <c r="P56" s="1297"/>
      <c r="Q56" s="1297"/>
      <c r="R56" s="1297"/>
      <c r="S56" s="1297"/>
      <c r="T56" s="1298"/>
    </row>
    <row r="57" spans="2:20" s="6" customFormat="1" x14ac:dyDescent="0.3">
      <c r="B57" s="161" t="s">
        <v>834</v>
      </c>
      <c r="C57" s="358" t="s">
        <v>831</v>
      </c>
      <c r="D57" s="144"/>
      <c r="E57" s="1297"/>
      <c r="F57" s="1297"/>
      <c r="G57" s="1297"/>
      <c r="H57" s="1297"/>
      <c r="I57" s="1297"/>
      <c r="J57" s="1297"/>
      <c r="K57" s="1297"/>
      <c r="L57" s="1297"/>
      <c r="M57" s="1297"/>
      <c r="N57" s="1297"/>
      <c r="O57" s="1297"/>
      <c r="P57" s="1297"/>
      <c r="Q57" s="1297"/>
      <c r="R57" s="1297"/>
      <c r="S57" s="1297"/>
      <c r="T57" s="1298"/>
    </row>
    <row r="58" spans="2:20" s="6" customFormat="1" x14ac:dyDescent="0.3">
      <c r="B58" s="141">
        <v>1</v>
      </c>
      <c r="C58" s="57" t="s">
        <v>145</v>
      </c>
      <c r="D58" s="144" t="s">
        <v>833</v>
      </c>
      <c r="E58" s="1297"/>
      <c r="F58" s="1297"/>
      <c r="G58" s="1297"/>
      <c r="H58" s="1297"/>
      <c r="I58" s="1297"/>
      <c r="J58" s="1297"/>
      <c r="K58" s="1297"/>
      <c r="L58" s="1297"/>
      <c r="M58" s="1297"/>
      <c r="N58" s="1297"/>
      <c r="O58" s="1297"/>
      <c r="P58" s="1297"/>
      <c r="Q58" s="1297"/>
      <c r="R58" s="1297"/>
      <c r="S58" s="1297"/>
      <c r="T58" s="1298"/>
    </row>
    <row r="59" spans="2:20" s="6" customFormat="1" x14ac:dyDescent="0.3">
      <c r="B59" s="141">
        <v>2</v>
      </c>
      <c r="C59" s="57" t="s">
        <v>814</v>
      </c>
      <c r="D59" s="144" t="s">
        <v>833</v>
      </c>
      <c r="E59" s="1297"/>
      <c r="F59" s="1297"/>
      <c r="G59" s="1297"/>
      <c r="H59" s="1297"/>
      <c r="I59" s="1297"/>
      <c r="J59" s="1297"/>
      <c r="K59" s="1297"/>
      <c r="L59" s="1297"/>
      <c r="M59" s="1297"/>
      <c r="N59" s="1297"/>
      <c r="O59" s="1297"/>
      <c r="P59" s="1297"/>
      <c r="Q59" s="1297"/>
      <c r="R59" s="1297"/>
      <c r="S59" s="1297"/>
      <c r="T59" s="1298"/>
    </row>
    <row r="60" spans="2:20" s="6" customFormat="1" x14ac:dyDescent="0.3">
      <c r="B60" s="141">
        <v>3</v>
      </c>
      <c r="C60" s="57" t="s">
        <v>146</v>
      </c>
      <c r="D60" s="144" t="s">
        <v>833</v>
      </c>
      <c r="E60" s="1297"/>
      <c r="F60" s="1297"/>
      <c r="G60" s="1297"/>
      <c r="H60" s="1297"/>
      <c r="I60" s="1297"/>
      <c r="J60" s="1297"/>
      <c r="K60" s="1297"/>
      <c r="L60" s="1297"/>
      <c r="M60" s="1297"/>
      <c r="N60" s="1297"/>
      <c r="O60" s="1297"/>
      <c r="P60" s="1297"/>
      <c r="Q60" s="1297"/>
      <c r="R60" s="1297"/>
      <c r="S60" s="1297"/>
      <c r="T60" s="1298"/>
    </row>
    <row r="61" spans="2:20" s="6" customFormat="1" x14ac:dyDescent="0.3">
      <c r="B61" s="141">
        <v>4</v>
      </c>
      <c r="C61" s="57" t="s">
        <v>147</v>
      </c>
      <c r="D61" s="144" t="s">
        <v>833</v>
      </c>
      <c r="E61" s="1297"/>
      <c r="F61" s="1297"/>
      <c r="G61" s="1297"/>
      <c r="H61" s="1297"/>
      <c r="I61" s="1297"/>
      <c r="J61" s="1297"/>
      <c r="K61" s="1297"/>
      <c r="L61" s="1297"/>
      <c r="M61" s="1297"/>
      <c r="N61" s="1297"/>
      <c r="O61" s="1297"/>
      <c r="P61" s="1297"/>
      <c r="Q61" s="1297"/>
      <c r="R61" s="1297"/>
      <c r="S61" s="1297"/>
      <c r="T61" s="1298"/>
    </row>
    <row r="62" spans="2:20" s="6" customFormat="1" x14ac:dyDescent="0.3">
      <c r="B62" s="141">
        <v>5</v>
      </c>
      <c r="C62" s="57" t="s">
        <v>148</v>
      </c>
      <c r="D62" s="144" t="s">
        <v>833</v>
      </c>
      <c r="E62" s="1297"/>
      <c r="F62" s="1297"/>
      <c r="G62" s="1297"/>
      <c r="H62" s="1297"/>
      <c r="I62" s="1297"/>
      <c r="J62" s="1297"/>
      <c r="K62" s="1297"/>
      <c r="L62" s="1297"/>
      <c r="M62" s="1297"/>
      <c r="N62" s="1297"/>
      <c r="O62" s="1297"/>
      <c r="P62" s="1297"/>
      <c r="Q62" s="1297"/>
      <c r="R62" s="1297"/>
      <c r="S62" s="1297"/>
      <c r="T62" s="1298"/>
    </row>
    <row r="63" spans="2:20" s="6" customFormat="1" x14ac:dyDescent="0.3">
      <c r="B63" s="141">
        <v>6</v>
      </c>
      <c r="C63" s="57" t="s">
        <v>149</v>
      </c>
      <c r="D63" s="144" t="s">
        <v>833</v>
      </c>
      <c r="E63" s="1297"/>
      <c r="F63" s="1297"/>
      <c r="G63" s="1297"/>
      <c r="H63" s="1297"/>
      <c r="I63" s="1297"/>
      <c r="J63" s="1297"/>
      <c r="K63" s="1297"/>
      <c r="L63" s="1297"/>
      <c r="M63" s="1297"/>
      <c r="N63" s="1297"/>
      <c r="O63" s="1297"/>
      <c r="P63" s="1297"/>
      <c r="Q63" s="1297"/>
      <c r="R63" s="1297"/>
      <c r="S63" s="1297"/>
      <c r="T63" s="1298"/>
    </row>
    <row r="64" spans="2:20" s="6" customFormat="1" x14ac:dyDescent="0.3">
      <c r="B64" s="141">
        <v>7</v>
      </c>
      <c r="C64" s="57" t="s">
        <v>817</v>
      </c>
      <c r="D64" s="144" t="s">
        <v>833</v>
      </c>
      <c r="E64" s="1297"/>
      <c r="F64" s="1297"/>
      <c r="G64" s="1297"/>
      <c r="H64" s="1297"/>
      <c r="I64" s="1297"/>
      <c r="J64" s="1297"/>
      <c r="K64" s="1297"/>
      <c r="L64" s="1297"/>
      <c r="M64" s="1297"/>
      <c r="N64" s="1297"/>
      <c r="O64" s="1297"/>
      <c r="P64" s="1297"/>
      <c r="Q64" s="1297"/>
      <c r="R64" s="1297"/>
      <c r="S64" s="1297"/>
      <c r="T64" s="1298"/>
    </row>
    <row r="65" spans="2:20" s="6" customFormat="1" x14ac:dyDescent="0.3">
      <c r="B65" s="141">
        <v>8</v>
      </c>
      <c r="C65" s="57" t="s">
        <v>818</v>
      </c>
      <c r="D65" s="144" t="s">
        <v>833</v>
      </c>
      <c r="E65" s="1297"/>
      <c r="F65" s="1297"/>
      <c r="G65" s="1297"/>
      <c r="H65" s="1297"/>
      <c r="I65" s="1297"/>
      <c r="J65" s="1297"/>
      <c r="K65" s="1297"/>
      <c r="L65" s="1297"/>
      <c r="M65" s="1297"/>
      <c r="N65" s="1297"/>
      <c r="O65" s="1297"/>
      <c r="P65" s="1297"/>
      <c r="Q65" s="1297"/>
      <c r="R65" s="1297"/>
      <c r="S65" s="1297"/>
      <c r="T65" s="1298"/>
    </row>
    <row r="66" spans="2:20" s="6" customFormat="1" x14ac:dyDescent="0.3">
      <c r="B66" s="141">
        <v>9</v>
      </c>
      <c r="C66" s="57" t="s">
        <v>819</v>
      </c>
      <c r="D66" s="144" t="s">
        <v>833</v>
      </c>
      <c r="E66" s="1297"/>
      <c r="F66" s="1297"/>
      <c r="G66" s="1297"/>
      <c r="H66" s="1297"/>
      <c r="I66" s="1297"/>
      <c r="J66" s="1297"/>
      <c r="K66" s="1297"/>
      <c r="L66" s="1297"/>
      <c r="M66" s="1297"/>
      <c r="N66" s="1297"/>
      <c r="O66" s="1297"/>
      <c r="P66" s="1297"/>
      <c r="Q66" s="1297"/>
      <c r="R66" s="1297"/>
      <c r="S66" s="1297"/>
      <c r="T66" s="1298"/>
    </row>
    <row r="67" spans="2:20" s="6" customFormat="1" x14ac:dyDescent="0.3">
      <c r="B67" s="141">
        <v>10</v>
      </c>
      <c r="C67" s="57" t="s">
        <v>820</v>
      </c>
      <c r="D67" s="144" t="s">
        <v>833</v>
      </c>
      <c r="E67" s="1297"/>
      <c r="F67" s="1297"/>
      <c r="G67" s="1297"/>
      <c r="H67" s="1297"/>
      <c r="I67" s="1297"/>
      <c r="J67" s="1297"/>
      <c r="K67" s="1297"/>
      <c r="L67" s="1297"/>
      <c r="M67" s="1297"/>
      <c r="N67" s="1297"/>
      <c r="O67" s="1297"/>
      <c r="P67" s="1297"/>
      <c r="Q67" s="1297"/>
      <c r="R67" s="1297"/>
      <c r="S67" s="1297"/>
      <c r="T67" s="1298"/>
    </row>
    <row r="68" spans="2:20" s="6" customFormat="1" x14ac:dyDescent="0.3">
      <c r="B68" s="141">
        <v>11</v>
      </c>
      <c r="C68" s="57" t="s">
        <v>821</v>
      </c>
      <c r="D68" s="144" t="s">
        <v>833</v>
      </c>
      <c r="E68" s="1297"/>
      <c r="F68" s="1297"/>
      <c r="G68" s="1297"/>
      <c r="H68" s="1297"/>
      <c r="I68" s="1297"/>
      <c r="J68" s="1297"/>
      <c r="K68" s="1297"/>
      <c r="L68" s="1297"/>
      <c r="M68" s="1297"/>
      <c r="N68" s="1297"/>
      <c r="O68" s="1297"/>
      <c r="P68" s="1297"/>
      <c r="Q68" s="1297"/>
      <c r="R68" s="1297"/>
      <c r="S68" s="1297"/>
      <c r="T68" s="1298"/>
    </row>
    <row r="69" spans="2:20" s="6" customFormat="1" x14ac:dyDescent="0.3">
      <c r="B69" s="141">
        <v>12</v>
      </c>
      <c r="C69" s="57" t="s">
        <v>150</v>
      </c>
      <c r="D69" s="144" t="s">
        <v>833</v>
      </c>
      <c r="E69" s="1297"/>
      <c r="F69" s="1297"/>
      <c r="G69" s="1297"/>
      <c r="H69" s="1297"/>
      <c r="I69" s="1297"/>
      <c r="J69" s="1297"/>
      <c r="K69" s="1297"/>
      <c r="L69" s="1297"/>
      <c r="M69" s="1297"/>
      <c r="N69" s="1297"/>
      <c r="O69" s="1297"/>
      <c r="P69" s="1297"/>
      <c r="Q69" s="1297"/>
      <c r="R69" s="1297"/>
      <c r="S69" s="1297"/>
      <c r="T69" s="1298"/>
    </row>
    <row r="70" spans="2:20" s="6" customFormat="1" x14ac:dyDescent="0.3">
      <c r="B70" s="141"/>
      <c r="C70" s="358" t="s">
        <v>832</v>
      </c>
      <c r="D70" s="145" t="s">
        <v>833</v>
      </c>
      <c r="E70" s="1299"/>
      <c r="F70" s="1299"/>
      <c r="G70" s="1299"/>
      <c r="H70" s="1299"/>
      <c r="I70" s="1299"/>
      <c r="J70" s="1299"/>
      <c r="K70" s="1299"/>
      <c r="L70" s="1299"/>
      <c r="M70" s="1299"/>
      <c r="N70" s="1299"/>
      <c r="O70" s="1299"/>
      <c r="P70" s="1299"/>
      <c r="Q70" s="1299"/>
      <c r="R70" s="1299"/>
      <c r="S70" s="1299"/>
      <c r="T70" s="1300"/>
    </row>
    <row r="71" spans="2:20" s="1" customFormat="1" x14ac:dyDescent="0.3">
      <c r="B71" s="158" t="s">
        <v>152</v>
      </c>
      <c r="C71" s="10"/>
      <c r="D71" s="10"/>
      <c r="E71" s="3"/>
      <c r="F71" s="3"/>
      <c r="G71" s="3"/>
      <c r="H71" s="3"/>
      <c r="I71" s="121"/>
      <c r="J71" s="121"/>
      <c r="K71" s="121"/>
      <c r="L71" s="121"/>
      <c r="M71" s="121"/>
      <c r="N71" s="4"/>
      <c r="O71" s="4"/>
      <c r="P71" s="4"/>
      <c r="Q71" s="4"/>
      <c r="R71" s="4"/>
      <c r="S71" s="4"/>
      <c r="T71" s="4"/>
    </row>
    <row r="72" spans="2:20" s="1" customFormat="1" x14ac:dyDescent="0.3">
      <c r="B72" s="157" t="s">
        <v>699</v>
      </c>
      <c r="C72" s="157"/>
      <c r="D72" s="393"/>
      <c r="E72" s="393"/>
      <c r="F72" s="393"/>
      <c r="G72" s="393"/>
      <c r="H72" s="393"/>
      <c r="I72" s="121"/>
      <c r="J72" s="121"/>
      <c r="K72" s="121"/>
      <c r="L72" s="121"/>
      <c r="M72" s="121"/>
      <c r="N72" s="4"/>
      <c r="O72" s="4"/>
      <c r="P72" s="4"/>
      <c r="Q72" s="4"/>
      <c r="R72" s="4"/>
      <c r="S72" s="4"/>
      <c r="T72" s="4"/>
    </row>
    <row r="73" spans="2:20" s="1" customFormat="1" ht="18" customHeight="1" x14ac:dyDescent="0.3">
      <c r="B73" s="40" t="s">
        <v>466</v>
      </c>
      <c r="C73" s="54"/>
      <c r="D73" s="54"/>
      <c r="E73" s="430"/>
      <c r="F73" s="430"/>
      <c r="G73" s="430"/>
      <c r="H73" s="430"/>
      <c r="I73" s="2"/>
      <c r="J73" s="2"/>
      <c r="K73" s="2"/>
      <c r="L73" s="2"/>
      <c r="M73" s="2"/>
      <c r="N73" s="2"/>
      <c r="O73" s="2"/>
      <c r="P73" s="2"/>
      <c r="Q73" s="2"/>
      <c r="R73" s="2"/>
      <c r="S73" s="2"/>
      <c r="T73" s="2"/>
    </row>
    <row r="74" spans="2:20" x14ac:dyDescent="0.3">
      <c r="B74" s="7"/>
      <c r="C74" s="7"/>
      <c r="D74" s="7"/>
      <c r="E74" s="7"/>
      <c r="F74" s="7"/>
      <c r="G74" s="7"/>
      <c r="H74" s="7"/>
      <c r="I74" s="7"/>
      <c r="J74" s="7"/>
      <c r="K74" s="7"/>
      <c r="L74" s="7"/>
      <c r="M74" s="7"/>
      <c r="N74" s="7"/>
      <c r="O74" s="7"/>
      <c r="P74" s="1"/>
      <c r="Q74" s="1"/>
      <c r="R74" s="1"/>
      <c r="S74" s="1"/>
      <c r="T74" s="1"/>
    </row>
    <row r="75" spans="2:20" x14ac:dyDescent="0.3">
      <c r="B75" s="7"/>
      <c r="C75" s="7"/>
      <c r="D75" s="7"/>
      <c r="E75" s="7"/>
      <c r="F75" s="7"/>
      <c r="G75" s="7"/>
      <c r="H75" s="7"/>
      <c r="I75" s="47"/>
      <c r="J75" s="47"/>
      <c r="K75" s="47"/>
      <c r="L75" s="11"/>
      <c r="M75" s="11"/>
      <c r="N75" s="7"/>
      <c r="O75" s="7"/>
      <c r="P75" s="1"/>
      <c r="Q75" s="1"/>
      <c r="R75" s="1"/>
      <c r="S75" s="1"/>
      <c r="T75" s="1"/>
    </row>
    <row r="76" spans="2:20" x14ac:dyDescent="0.3">
      <c r="B76" s="7"/>
      <c r="C76" s="7"/>
      <c r="D76" s="7"/>
      <c r="E76" s="7"/>
      <c r="F76" s="7"/>
      <c r="G76" s="7"/>
      <c r="H76" s="7"/>
      <c r="I76" s="54"/>
      <c r="J76" s="54"/>
      <c r="K76" s="54"/>
      <c r="L76" s="54"/>
      <c r="M76" s="54"/>
      <c r="N76" s="7"/>
      <c r="O76" s="7"/>
      <c r="P76" s="1"/>
      <c r="Q76" s="1"/>
      <c r="R76" s="1"/>
      <c r="S76" s="1"/>
      <c r="T76" s="1"/>
    </row>
    <row r="77" spans="2:20" x14ac:dyDescent="0.3">
      <c r="B77" s="7"/>
      <c r="C77" s="7"/>
      <c r="D77" s="7"/>
      <c r="E77" s="7"/>
      <c r="F77" s="7"/>
      <c r="G77" s="7"/>
      <c r="H77" s="7"/>
      <c r="I77" s="7"/>
      <c r="J77" s="7"/>
      <c r="K77" s="7"/>
      <c r="L77" s="7"/>
      <c r="M77" s="7"/>
      <c r="N77" s="7"/>
      <c r="O77" s="7"/>
    </row>
    <row r="78" spans="2:20" x14ac:dyDescent="0.3">
      <c r="I78" s="7"/>
      <c r="J78" s="7"/>
      <c r="K78" s="7"/>
      <c r="L78" s="7"/>
      <c r="M78" s="7"/>
      <c r="N78" s="7"/>
      <c r="O78" s="7"/>
    </row>
    <row r="79" spans="2:20" x14ac:dyDescent="0.3">
      <c r="I79" s="7"/>
      <c r="J79" s="7"/>
      <c r="K79" s="7"/>
      <c r="L79" s="7"/>
      <c r="M79" s="55"/>
      <c r="N79" s="7"/>
      <c r="O79" s="7"/>
    </row>
    <row r="80" spans="2:20" x14ac:dyDescent="0.3">
      <c r="I80" s="7"/>
      <c r="J80" s="7"/>
      <c r="K80" s="7"/>
      <c r="L80" s="7"/>
      <c r="M80" s="7"/>
      <c r="N80" s="7"/>
      <c r="O80" s="7"/>
    </row>
  </sheetData>
  <mergeCells count="12">
    <mergeCell ref="U7:U9"/>
    <mergeCell ref="E11:T70"/>
    <mergeCell ref="B2:T2"/>
    <mergeCell ref="B3:T3"/>
    <mergeCell ref="B4:T4"/>
    <mergeCell ref="B5:T5"/>
    <mergeCell ref="B7:B9"/>
    <mergeCell ref="C7:C9"/>
    <mergeCell ref="D7:D9"/>
    <mergeCell ref="H7:J7"/>
    <mergeCell ref="K7:O7"/>
    <mergeCell ref="E7:G7"/>
  </mergeCells>
  <pageMargins left="0.75" right="0.75" top="1" bottom="1" header="0.5" footer="0.5"/>
  <pageSetup paperSize="9" scale="41"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T75"/>
  <sheetViews>
    <sheetView showGridLines="0" view="pageBreakPreview" topLeftCell="B1" zoomScale="60" zoomScaleNormal="75" workbookViewId="0">
      <selection activeCell="E9" sqref="A9:XFD9"/>
    </sheetView>
  </sheetViews>
  <sheetFormatPr defaultColWidth="9.36328125" defaultRowHeight="14" x14ac:dyDescent="0.3"/>
  <cols>
    <col min="1" max="1" width="3.36328125" style="5" customWidth="1"/>
    <col min="2" max="2" width="8.36328125" style="91" customWidth="1"/>
    <col min="3" max="3" width="42" style="5" customWidth="1"/>
    <col min="4" max="4" width="13.54296875" style="5" customWidth="1"/>
    <col min="5" max="5" width="18.36328125" style="5" customWidth="1"/>
    <col min="6" max="6" width="20.36328125" style="5" customWidth="1"/>
    <col min="7" max="7" width="17.36328125" style="5" customWidth="1"/>
    <col min="8" max="8" width="19.6328125" style="5" customWidth="1"/>
    <col min="9" max="9" width="18.6328125" style="5" customWidth="1"/>
    <col min="10" max="10" width="20.36328125" style="5" customWidth="1"/>
    <col min="11" max="11" width="18.6328125" style="5" customWidth="1"/>
    <col min="12" max="12" width="19" style="5" customWidth="1"/>
    <col min="13" max="15" width="18.6328125" style="5" customWidth="1"/>
    <col min="16" max="16384" width="9.36328125" style="5"/>
  </cols>
  <sheetData>
    <row r="2" spans="2:15" x14ac:dyDescent="0.3">
      <c r="C2" s="119"/>
      <c r="D2" s="119"/>
      <c r="E2" s="137" t="str">
        <f>Index!B2</f>
        <v xml:space="preserve">      Maharashtra State Power Generation Company Ltd.</v>
      </c>
      <c r="F2" s="119"/>
      <c r="G2" s="119"/>
      <c r="H2" s="119"/>
      <c r="I2" s="119"/>
      <c r="J2" s="119"/>
      <c r="K2" s="119"/>
      <c r="L2" s="119"/>
      <c r="M2" s="119"/>
      <c r="N2" s="119"/>
      <c r="O2" s="119"/>
    </row>
    <row r="3" spans="2:15" ht="13.75" customHeight="1" x14ac:dyDescent="0.3">
      <c r="C3" s="119"/>
      <c r="D3" s="119"/>
      <c r="E3" s="387" t="str">
        <f>Index!B3</f>
        <v>MYT Petition Formats for Bhira</v>
      </c>
      <c r="F3" s="119"/>
      <c r="G3" s="119"/>
      <c r="H3" s="119"/>
      <c r="I3" s="119"/>
      <c r="J3" s="119"/>
      <c r="K3" s="119"/>
      <c r="L3" s="119"/>
      <c r="M3" s="119"/>
      <c r="N3" s="119"/>
      <c r="O3" s="119"/>
    </row>
    <row r="4" spans="2:15" ht="13.75" customHeight="1" x14ac:dyDescent="0.3">
      <c r="C4" s="119"/>
      <c r="D4" s="119"/>
      <c r="E4" s="138" t="s">
        <v>391</v>
      </c>
      <c r="F4" s="119"/>
      <c r="G4" s="119"/>
      <c r="H4" s="119"/>
      <c r="I4" s="119"/>
      <c r="J4" s="119"/>
      <c r="K4" s="119"/>
      <c r="L4" s="119"/>
      <c r="M4" s="119"/>
      <c r="N4" s="119"/>
      <c r="O4" s="119"/>
    </row>
    <row r="5" spans="2:15" ht="13.75" customHeight="1" x14ac:dyDescent="0.3">
      <c r="B5" s="165"/>
      <c r="C5" s="7"/>
      <c r="D5" s="17"/>
      <c r="E5" s="17"/>
      <c r="F5" s="17"/>
      <c r="G5" s="17"/>
      <c r="H5" s="17"/>
      <c r="I5" s="17"/>
    </row>
    <row r="6" spans="2:15" ht="13.75" customHeight="1" x14ac:dyDescent="0.3">
      <c r="B6" s="164" t="s">
        <v>940</v>
      </c>
      <c r="C6" s="7"/>
      <c r="D6" s="17"/>
      <c r="E6" s="17"/>
      <c r="F6" s="17"/>
      <c r="G6" s="17"/>
      <c r="H6" s="17"/>
      <c r="I6" s="17"/>
    </row>
    <row r="7" spans="2:15" ht="13.75" customHeight="1" x14ac:dyDescent="0.3">
      <c r="B7" s="164"/>
      <c r="C7" s="16"/>
      <c r="D7" s="17"/>
      <c r="E7" s="17"/>
      <c r="F7" s="21" t="s">
        <v>10</v>
      </c>
      <c r="G7" s="21"/>
      <c r="H7" s="21"/>
      <c r="I7" s="17"/>
    </row>
    <row r="8" spans="2:15" s="34" customFormat="1" ht="13.75" customHeight="1" x14ac:dyDescent="0.3">
      <c r="B8" s="1333" t="s">
        <v>343</v>
      </c>
      <c r="C8" s="1304" t="s">
        <v>37</v>
      </c>
      <c r="D8" s="1304" t="s">
        <v>153</v>
      </c>
      <c r="E8" s="1259" t="s">
        <v>519</v>
      </c>
      <c r="F8" s="1261"/>
      <c r="G8" s="1304" t="s">
        <v>153</v>
      </c>
      <c r="H8" s="1259" t="s">
        <v>520</v>
      </c>
      <c r="I8" s="1261"/>
      <c r="J8" s="1304" t="s">
        <v>153</v>
      </c>
      <c r="K8" s="1259" t="s">
        <v>521</v>
      </c>
      <c r="L8" s="1261"/>
      <c r="M8" s="56"/>
    </row>
    <row r="9" spans="2:15" s="34" customFormat="1" ht="13.75" customHeight="1" x14ac:dyDescent="0.3">
      <c r="B9" s="1334"/>
      <c r="C9" s="1305"/>
      <c r="D9" s="1305"/>
      <c r="E9" s="245" t="s">
        <v>986</v>
      </c>
      <c r="F9" s="291" t="s">
        <v>620</v>
      </c>
      <c r="G9" s="1305"/>
      <c r="H9" s="590" t="s">
        <v>986</v>
      </c>
      <c r="I9" s="592" t="s">
        <v>620</v>
      </c>
      <c r="J9" s="1305"/>
      <c r="K9" s="590" t="s">
        <v>986</v>
      </c>
      <c r="L9" s="592" t="s">
        <v>620</v>
      </c>
      <c r="M9" s="56"/>
    </row>
    <row r="10" spans="2:15" s="34" customFormat="1" ht="13.75" customHeight="1" x14ac:dyDescent="0.3">
      <c r="B10" s="167">
        <v>1</v>
      </c>
      <c r="C10" s="254" t="s">
        <v>462</v>
      </c>
      <c r="D10" s="1306" t="s">
        <v>840</v>
      </c>
      <c r="E10" s="1307"/>
      <c r="F10" s="1308"/>
      <c r="G10" s="1306" t="s">
        <v>840</v>
      </c>
      <c r="H10" s="1307"/>
      <c r="I10" s="1308"/>
      <c r="J10" s="1315" t="s">
        <v>840</v>
      </c>
      <c r="K10" s="1316"/>
      <c r="L10" s="1317"/>
      <c r="M10" s="56"/>
    </row>
    <row r="11" spans="2:15" s="34" customFormat="1" ht="13.75" customHeight="1" x14ac:dyDescent="0.3">
      <c r="B11" s="167">
        <f t="shared" ref="B11:B21" si="0">B10+1</f>
        <v>2</v>
      </c>
      <c r="C11" s="254" t="s">
        <v>839</v>
      </c>
      <c r="D11" s="1309"/>
      <c r="E11" s="1310"/>
      <c r="F11" s="1311"/>
      <c r="G11" s="1309"/>
      <c r="H11" s="1310"/>
      <c r="I11" s="1311"/>
      <c r="J11" s="1318"/>
      <c r="K11" s="1319"/>
      <c r="L11" s="1320"/>
      <c r="M11" s="56"/>
    </row>
    <row r="12" spans="2:15" s="6" customFormat="1" ht="30" x14ac:dyDescent="0.3">
      <c r="B12" s="167">
        <f t="shared" si="0"/>
        <v>3</v>
      </c>
      <c r="C12" s="160" t="s">
        <v>330</v>
      </c>
      <c r="D12" s="1309"/>
      <c r="E12" s="1310"/>
      <c r="F12" s="1311"/>
      <c r="G12" s="1309"/>
      <c r="H12" s="1310"/>
      <c r="I12" s="1311"/>
      <c r="J12" s="1318"/>
      <c r="K12" s="1319"/>
      <c r="L12" s="1320"/>
    </row>
    <row r="13" spans="2:15" s="6" customFormat="1" ht="16.75" customHeight="1" x14ac:dyDescent="0.3">
      <c r="B13" s="167">
        <f t="shared" si="0"/>
        <v>4</v>
      </c>
      <c r="C13" s="160" t="s">
        <v>333</v>
      </c>
      <c r="D13" s="1309"/>
      <c r="E13" s="1310"/>
      <c r="F13" s="1311"/>
      <c r="G13" s="1309"/>
      <c r="H13" s="1310"/>
      <c r="I13" s="1311"/>
      <c r="J13" s="1318"/>
      <c r="K13" s="1319"/>
      <c r="L13" s="1320"/>
    </row>
    <row r="14" spans="2:15" s="6" customFormat="1" ht="16.75" customHeight="1" x14ac:dyDescent="0.3">
      <c r="B14" s="167">
        <f t="shared" si="0"/>
        <v>5</v>
      </c>
      <c r="C14" s="57" t="s">
        <v>331</v>
      </c>
      <c r="D14" s="1309"/>
      <c r="E14" s="1310"/>
      <c r="F14" s="1311"/>
      <c r="G14" s="1309"/>
      <c r="H14" s="1310"/>
      <c r="I14" s="1311"/>
      <c r="J14" s="1318"/>
      <c r="K14" s="1319"/>
      <c r="L14" s="1320"/>
    </row>
    <row r="15" spans="2:15" s="6" customFormat="1" ht="16.75" customHeight="1" x14ac:dyDescent="0.3">
      <c r="B15" s="167">
        <f t="shared" si="0"/>
        <v>6</v>
      </c>
      <c r="C15" s="57" t="s">
        <v>332</v>
      </c>
      <c r="D15" s="1309"/>
      <c r="E15" s="1310"/>
      <c r="F15" s="1311"/>
      <c r="G15" s="1309"/>
      <c r="H15" s="1310"/>
      <c r="I15" s="1311"/>
      <c r="J15" s="1318"/>
      <c r="K15" s="1319"/>
      <c r="L15" s="1320"/>
    </row>
    <row r="16" spans="2:15" s="6" customFormat="1" ht="16.75" customHeight="1" x14ac:dyDescent="0.3">
      <c r="B16" s="167">
        <f t="shared" si="0"/>
        <v>7</v>
      </c>
      <c r="C16" s="57" t="s">
        <v>154</v>
      </c>
      <c r="D16" s="1309"/>
      <c r="E16" s="1310"/>
      <c r="F16" s="1311"/>
      <c r="G16" s="1309"/>
      <c r="H16" s="1310"/>
      <c r="I16" s="1311"/>
      <c r="J16" s="1318"/>
      <c r="K16" s="1319"/>
      <c r="L16" s="1320"/>
    </row>
    <row r="17" spans="2:16" s="6" customFormat="1" ht="16.75" customHeight="1" x14ac:dyDescent="0.3">
      <c r="B17" s="167">
        <f t="shared" si="0"/>
        <v>8</v>
      </c>
      <c r="C17" s="57" t="s">
        <v>155</v>
      </c>
      <c r="D17" s="1309"/>
      <c r="E17" s="1310"/>
      <c r="F17" s="1311"/>
      <c r="G17" s="1309"/>
      <c r="H17" s="1310"/>
      <c r="I17" s="1311"/>
      <c r="J17" s="1318"/>
      <c r="K17" s="1319"/>
      <c r="L17" s="1320"/>
    </row>
    <row r="18" spans="2:16" s="6" customFormat="1" ht="16.75" customHeight="1" x14ac:dyDescent="0.3">
      <c r="B18" s="167">
        <f t="shared" si="0"/>
        <v>9</v>
      </c>
      <c r="C18" s="57" t="s">
        <v>156</v>
      </c>
      <c r="D18" s="1309"/>
      <c r="E18" s="1310"/>
      <c r="F18" s="1311"/>
      <c r="G18" s="1309"/>
      <c r="H18" s="1310"/>
      <c r="I18" s="1311"/>
      <c r="J18" s="1318"/>
      <c r="K18" s="1319"/>
      <c r="L18" s="1320"/>
    </row>
    <row r="19" spans="2:16" s="6" customFormat="1" ht="13.75" customHeight="1" x14ac:dyDescent="0.3">
      <c r="B19" s="167">
        <f t="shared" si="0"/>
        <v>10</v>
      </c>
      <c r="C19" s="58" t="s">
        <v>386</v>
      </c>
      <c r="D19" s="1309"/>
      <c r="E19" s="1310"/>
      <c r="F19" s="1311"/>
      <c r="G19" s="1309"/>
      <c r="H19" s="1310"/>
      <c r="I19" s="1311"/>
      <c r="J19" s="1318"/>
      <c r="K19" s="1319"/>
      <c r="L19" s="1320"/>
    </row>
    <row r="20" spans="2:16" s="6" customFormat="1" ht="13.75" customHeight="1" x14ac:dyDescent="0.3">
      <c r="B20" s="167">
        <f t="shared" si="0"/>
        <v>11</v>
      </c>
      <c r="C20" s="58" t="s">
        <v>157</v>
      </c>
      <c r="D20" s="1309"/>
      <c r="E20" s="1310"/>
      <c r="F20" s="1311"/>
      <c r="G20" s="1309"/>
      <c r="H20" s="1310"/>
      <c r="I20" s="1311"/>
      <c r="J20" s="1318"/>
      <c r="K20" s="1319"/>
      <c r="L20" s="1320"/>
    </row>
    <row r="21" spans="2:16" s="6" customFormat="1" ht="13.75" customHeight="1" x14ac:dyDescent="0.3">
      <c r="B21" s="167">
        <f t="shared" si="0"/>
        <v>12</v>
      </c>
      <c r="C21" s="58" t="s">
        <v>158</v>
      </c>
      <c r="D21" s="1309"/>
      <c r="E21" s="1310"/>
      <c r="F21" s="1311"/>
      <c r="G21" s="1309"/>
      <c r="H21" s="1310"/>
      <c r="I21" s="1311"/>
      <c r="J21" s="1318"/>
      <c r="K21" s="1319"/>
      <c r="L21" s="1320"/>
    </row>
    <row r="22" spans="2:16" s="6" customFormat="1" ht="13.75" customHeight="1" x14ac:dyDescent="0.3">
      <c r="B22" s="167">
        <v>13</v>
      </c>
      <c r="C22" s="58" t="s">
        <v>461</v>
      </c>
      <c r="D22" s="1309"/>
      <c r="E22" s="1310"/>
      <c r="F22" s="1311"/>
      <c r="G22" s="1309"/>
      <c r="H22" s="1310"/>
      <c r="I22" s="1311"/>
      <c r="J22" s="1318"/>
      <c r="K22" s="1319"/>
      <c r="L22" s="1320"/>
    </row>
    <row r="23" spans="2:16" x14ac:dyDescent="0.3">
      <c r="B23" s="167">
        <v>14</v>
      </c>
      <c r="C23" s="143" t="s">
        <v>385</v>
      </c>
      <c r="D23" s="1309"/>
      <c r="E23" s="1310"/>
      <c r="F23" s="1311"/>
      <c r="G23" s="1309"/>
      <c r="H23" s="1310"/>
      <c r="I23" s="1311"/>
      <c r="J23" s="1318"/>
      <c r="K23" s="1319"/>
      <c r="L23" s="1320"/>
    </row>
    <row r="24" spans="2:16" x14ac:dyDescent="0.3">
      <c r="B24" s="206"/>
      <c r="C24" s="9"/>
      <c r="D24" s="1309"/>
      <c r="E24" s="1310"/>
      <c r="F24" s="1311"/>
      <c r="G24" s="1309"/>
      <c r="H24" s="1310"/>
      <c r="I24" s="1311"/>
      <c r="J24" s="1318"/>
      <c r="K24" s="1319"/>
      <c r="L24" s="1320"/>
    </row>
    <row r="25" spans="2:16" x14ac:dyDescent="0.3">
      <c r="B25" s="167">
        <v>15</v>
      </c>
      <c r="C25" s="59" t="s">
        <v>383</v>
      </c>
      <c r="D25" s="1309"/>
      <c r="E25" s="1310"/>
      <c r="F25" s="1311"/>
      <c r="G25" s="1309"/>
      <c r="H25" s="1310"/>
      <c r="I25" s="1311"/>
      <c r="J25" s="1318"/>
      <c r="K25" s="1319"/>
      <c r="L25" s="1320"/>
    </row>
    <row r="26" spans="2:16" s="1" customFormat="1" ht="17.25" customHeight="1" x14ac:dyDescent="0.3">
      <c r="B26" s="167">
        <v>16</v>
      </c>
      <c r="C26" s="58" t="s">
        <v>384</v>
      </c>
      <c r="D26" s="1309"/>
      <c r="E26" s="1310"/>
      <c r="F26" s="1311"/>
      <c r="G26" s="1309"/>
      <c r="H26" s="1310"/>
      <c r="I26" s="1311"/>
      <c r="J26" s="1318"/>
      <c r="K26" s="1319"/>
      <c r="L26" s="1320"/>
    </row>
    <row r="27" spans="2:16" s="1" customFormat="1" x14ac:dyDescent="0.3">
      <c r="B27" s="159">
        <f>B26+1</f>
        <v>17</v>
      </c>
      <c r="C27" s="59" t="s">
        <v>86</v>
      </c>
      <c r="D27" s="1309"/>
      <c r="E27" s="1310"/>
      <c r="F27" s="1311"/>
      <c r="G27" s="1309"/>
      <c r="H27" s="1310"/>
      <c r="I27" s="1311"/>
      <c r="J27" s="1318"/>
      <c r="K27" s="1319"/>
      <c r="L27" s="1320"/>
    </row>
    <row r="28" spans="2:16" s="1" customFormat="1" x14ac:dyDescent="0.3">
      <c r="B28" s="167"/>
      <c r="C28" s="59"/>
      <c r="D28" s="1309"/>
      <c r="E28" s="1310"/>
      <c r="F28" s="1311"/>
      <c r="G28" s="1309"/>
      <c r="H28" s="1310"/>
      <c r="I28" s="1311"/>
      <c r="J28" s="1318"/>
      <c r="K28" s="1319"/>
      <c r="L28" s="1320"/>
    </row>
    <row r="29" spans="2:16" s="1" customFormat="1" x14ac:dyDescent="0.3">
      <c r="B29" s="167">
        <v>18</v>
      </c>
      <c r="C29" s="59" t="s">
        <v>499</v>
      </c>
      <c r="D29" s="1312"/>
      <c r="E29" s="1313"/>
      <c r="F29" s="1314"/>
      <c r="G29" s="1312"/>
      <c r="H29" s="1313"/>
      <c r="I29" s="1314"/>
      <c r="J29" s="1321"/>
      <c r="K29" s="1322"/>
      <c r="L29" s="1323"/>
    </row>
    <row r="30" spans="2:16" s="1" customFormat="1" x14ac:dyDescent="0.3">
      <c r="B30" s="251"/>
      <c r="C30" s="252"/>
      <c r="D30" s="7"/>
      <c r="E30" s="253"/>
      <c r="F30" s="253"/>
      <c r="G30" s="253"/>
      <c r="H30" s="253"/>
      <c r="I30" s="253"/>
      <c r="J30" s="253"/>
      <c r="K30" s="56"/>
      <c r="L30" s="56"/>
      <c r="M30" s="56"/>
      <c r="N30" s="56"/>
      <c r="O30" s="56"/>
      <c r="P30" s="56"/>
    </row>
    <row r="31" spans="2:16" s="1" customFormat="1" x14ac:dyDescent="0.3">
      <c r="B31" s="602" t="s">
        <v>152</v>
      </c>
      <c r="C31" s="7"/>
      <c r="D31" s="7"/>
      <c r="E31" s="7"/>
      <c r="F31" s="7"/>
      <c r="G31" s="7"/>
      <c r="H31" s="7"/>
      <c r="I31" s="7"/>
      <c r="J31" s="7"/>
    </row>
    <row r="32" spans="2:16" s="1" customFormat="1" x14ac:dyDescent="0.3">
      <c r="B32" s="603">
        <v>1</v>
      </c>
      <c r="C32" s="40" t="s">
        <v>161</v>
      </c>
      <c r="D32" s="47"/>
      <c r="E32" s="47"/>
      <c r="F32" s="11"/>
      <c r="G32" s="11"/>
      <c r="H32" s="11"/>
      <c r="I32" s="11"/>
      <c r="J32" s="7"/>
    </row>
    <row r="33" spans="2:20" s="1" customFormat="1" x14ac:dyDescent="0.3">
      <c r="B33" s="603">
        <v>2</v>
      </c>
      <c r="C33" s="40" t="s">
        <v>162</v>
      </c>
      <c r="D33" s="47"/>
      <c r="E33" s="47"/>
      <c r="F33" s="11"/>
      <c r="G33" s="11"/>
      <c r="H33" s="11"/>
      <c r="I33" s="11"/>
      <c r="J33" s="7"/>
    </row>
    <row r="34" spans="2:20" s="1" customFormat="1" ht="18" customHeight="1" x14ac:dyDescent="0.3">
      <c r="B34" s="603">
        <v>3</v>
      </c>
      <c r="C34" s="40" t="s">
        <v>163</v>
      </c>
      <c r="D34" s="40"/>
      <c r="E34" s="40"/>
      <c r="F34" s="40"/>
      <c r="G34" s="40"/>
      <c r="H34" s="40"/>
      <c r="I34" s="40"/>
      <c r="J34" s="7"/>
    </row>
    <row r="35" spans="2:20" x14ac:dyDescent="0.3">
      <c r="B35" s="604">
        <v>4</v>
      </c>
      <c r="C35" s="7" t="s">
        <v>699</v>
      </c>
      <c r="D35" s="7"/>
      <c r="E35" s="7"/>
      <c r="F35" s="7"/>
      <c r="G35" s="7"/>
      <c r="H35" s="7"/>
      <c r="I35" s="7"/>
      <c r="J35" s="7"/>
    </row>
    <row r="36" spans="2:20" x14ac:dyDescent="0.3">
      <c r="B36" s="604">
        <v>5</v>
      </c>
      <c r="C36" s="7" t="s">
        <v>463</v>
      </c>
      <c r="D36" s="7"/>
      <c r="E36" s="7"/>
      <c r="F36" s="7"/>
      <c r="G36" s="7"/>
      <c r="H36" s="7"/>
      <c r="I36" s="7"/>
      <c r="J36" s="7"/>
    </row>
    <row r="37" spans="2:20" x14ac:dyDescent="0.3">
      <c r="B37" s="171"/>
      <c r="C37" s="7"/>
      <c r="D37" s="7"/>
      <c r="E37" s="7"/>
      <c r="F37" s="7"/>
      <c r="G37" s="7"/>
      <c r="H37" s="7"/>
      <c r="I37" s="7"/>
      <c r="J37" s="7"/>
    </row>
    <row r="38" spans="2:20" x14ac:dyDescent="0.3">
      <c r="B38" s="171"/>
      <c r="C38" s="7"/>
      <c r="D38" s="7"/>
      <c r="E38" s="7"/>
      <c r="F38" s="7"/>
      <c r="G38" s="7"/>
      <c r="H38" s="7"/>
      <c r="I38" s="7"/>
      <c r="J38" s="7"/>
    </row>
    <row r="39" spans="2:20" x14ac:dyDescent="0.3">
      <c r="B39" s="207" t="s">
        <v>941</v>
      </c>
      <c r="C39" s="7"/>
      <c r="D39" s="7"/>
      <c r="E39" s="398"/>
      <c r="F39" s="7"/>
      <c r="G39" s="7"/>
      <c r="H39" s="7"/>
      <c r="I39" s="7"/>
      <c r="J39" s="7"/>
    </row>
    <row r="40" spans="2:20" x14ac:dyDescent="0.3">
      <c r="N40" s="21" t="s">
        <v>10</v>
      </c>
    </row>
    <row r="41" spans="2:20" s="34" customFormat="1" ht="15" customHeight="1" x14ac:dyDescent="0.3">
      <c r="B41" s="1301" t="s">
        <v>343</v>
      </c>
      <c r="C41" s="1303" t="s">
        <v>37</v>
      </c>
      <c r="D41" s="1303" t="s">
        <v>153</v>
      </c>
      <c r="E41" s="1259" t="s">
        <v>934</v>
      </c>
      <c r="F41" s="1261"/>
      <c r="G41" s="1259" t="s">
        <v>935</v>
      </c>
      <c r="H41" s="1260"/>
      <c r="I41" s="1259" t="s">
        <v>939</v>
      </c>
      <c r="J41" s="1261"/>
      <c r="K41" s="1259" t="s">
        <v>936</v>
      </c>
      <c r="L41" s="1261"/>
      <c r="M41" s="1259" t="s">
        <v>938</v>
      </c>
      <c r="N41" s="1261"/>
      <c r="S41" s="56"/>
      <c r="T41" s="56"/>
    </row>
    <row r="42" spans="2:20" s="35" customFormat="1" x14ac:dyDescent="0.25">
      <c r="B42" s="1301"/>
      <c r="C42" s="1303"/>
      <c r="D42" s="1303"/>
      <c r="E42" s="1259" t="s">
        <v>937</v>
      </c>
      <c r="F42" s="1261"/>
      <c r="G42" s="1259" t="s">
        <v>937</v>
      </c>
      <c r="H42" s="1261"/>
      <c r="I42" s="1259" t="s">
        <v>937</v>
      </c>
      <c r="J42" s="1261"/>
      <c r="K42" s="1259" t="s">
        <v>937</v>
      </c>
      <c r="L42" s="1261"/>
      <c r="M42" s="1259" t="s">
        <v>937</v>
      </c>
      <c r="N42" s="1261"/>
    </row>
    <row r="43" spans="2:20" s="6" customFormat="1" x14ac:dyDescent="0.3">
      <c r="B43" s="167">
        <v>1</v>
      </c>
      <c r="C43" s="160" t="s">
        <v>462</v>
      </c>
      <c r="D43" s="1324" t="s">
        <v>840</v>
      </c>
      <c r="E43" s="1325"/>
      <c r="F43" s="1325"/>
      <c r="G43" s="1325"/>
      <c r="H43" s="1325"/>
      <c r="I43" s="1325"/>
      <c r="J43" s="1325"/>
      <c r="K43" s="1325"/>
      <c r="L43" s="1325"/>
      <c r="M43" s="1325"/>
      <c r="N43" s="1326"/>
    </row>
    <row r="44" spans="2:20" s="6" customFormat="1" x14ac:dyDescent="0.3">
      <c r="B44" s="167">
        <v>1.1000000000000001</v>
      </c>
      <c r="C44" s="326" t="s">
        <v>660</v>
      </c>
      <c r="D44" s="1327"/>
      <c r="E44" s="1328"/>
      <c r="F44" s="1328"/>
      <c r="G44" s="1328"/>
      <c r="H44" s="1328"/>
      <c r="I44" s="1328"/>
      <c r="J44" s="1328"/>
      <c r="K44" s="1328"/>
      <c r="L44" s="1328"/>
      <c r="M44" s="1328"/>
      <c r="N44" s="1329"/>
    </row>
    <row r="45" spans="2:20" s="6" customFormat="1" x14ac:dyDescent="0.3">
      <c r="B45" s="167"/>
      <c r="C45" s="327" t="s">
        <v>661</v>
      </c>
      <c r="D45" s="1327"/>
      <c r="E45" s="1328"/>
      <c r="F45" s="1328"/>
      <c r="G45" s="1328"/>
      <c r="H45" s="1328"/>
      <c r="I45" s="1328"/>
      <c r="J45" s="1328"/>
      <c r="K45" s="1328"/>
      <c r="L45" s="1328"/>
      <c r="M45" s="1328"/>
      <c r="N45" s="1329"/>
    </row>
    <row r="46" spans="2:20" s="6" customFormat="1" x14ac:dyDescent="0.3">
      <c r="B46" s="167"/>
      <c r="C46" s="327" t="s">
        <v>662</v>
      </c>
      <c r="D46" s="1327"/>
      <c r="E46" s="1328"/>
      <c r="F46" s="1328"/>
      <c r="G46" s="1328"/>
      <c r="H46" s="1328"/>
      <c r="I46" s="1328"/>
      <c r="J46" s="1328"/>
      <c r="K46" s="1328"/>
      <c r="L46" s="1328"/>
      <c r="M46" s="1328"/>
      <c r="N46" s="1329"/>
    </row>
    <row r="47" spans="2:20" s="6" customFormat="1" x14ac:dyDescent="0.3">
      <c r="B47" s="167">
        <v>1.2</v>
      </c>
      <c r="C47" s="326" t="s">
        <v>663</v>
      </c>
      <c r="D47" s="1327"/>
      <c r="E47" s="1328"/>
      <c r="F47" s="1328"/>
      <c r="G47" s="1328"/>
      <c r="H47" s="1328"/>
      <c r="I47" s="1328"/>
      <c r="J47" s="1328"/>
      <c r="K47" s="1328"/>
      <c r="L47" s="1328"/>
      <c r="M47" s="1328"/>
      <c r="N47" s="1329"/>
    </row>
    <row r="48" spans="2:20" s="6" customFormat="1" x14ac:dyDescent="0.3">
      <c r="B48" s="167"/>
      <c r="C48" s="327" t="s">
        <v>661</v>
      </c>
      <c r="D48" s="1327"/>
      <c r="E48" s="1328"/>
      <c r="F48" s="1328"/>
      <c r="G48" s="1328"/>
      <c r="H48" s="1328"/>
      <c r="I48" s="1328"/>
      <c r="J48" s="1328"/>
      <c r="K48" s="1328"/>
      <c r="L48" s="1328"/>
      <c r="M48" s="1328"/>
      <c r="N48" s="1329"/>
    </row>
    <row r="49" spans="2:19" s="6" customFormat="1" x14ac:dyDescent="0.3">
      <c r="B49" s="167"/>
      <c r="C49" s="327" t="s">
        <v>662</v>
      </c>
      <c r="D49" s="1327"/>
      <c r="E49" s="1328"/>
      <c r="F49" s="1328"/>
      <c r="G49" s="1328"/>
      <c r="H49" s="1328"/>
      <c r="I49" s="1328"/>
      <c r="J49" s="1328"/>
      <c r="K49" s="1328"/>
      <c r="L49" s="1328"/>
      <c r="M49" s="1328"/>
      <c r="N49" s="1329"/>
    </row>
    <row r="50" spans="2:19" s="6" customFormat="1" x14ac:dyDescent="0.3">
      <c r="B50" s="167">
        <v>2</v>
      </c>
      <c r="C50" s="160" t="s">
        <v>728</v>
      </c>
      <c r="D50" s="1327"/>
      <c r="E50" s="1328"/>
      <c r="F50" s="1328"/>
      <c r="G50" s="1328"/>
      <c r="H50" s="1328"/>
      <c r="I50" s="1328"/>
      <c r="J50" s="1328"/>
      <c r="K50" s="1328"/>
      <c r="L50" s="1328"/>
      <c r="M50" s="1328"/>
      <c r="N50" s="1329"/>
    </row>
    <row r="51" spans="2:19" s="6" customFormat="1" x14ac:dyDescent="0.3">
      <c r="B51" s="167">
        <v>3</v>
      </c>
      <c r="C51" s="160" t="s">
        <v>773</v>
      </c>
      <c r="D51" s="1327"/>
      <c r="E51" s="1328"/>
      <c r="F51" s="1328"/>
      <c r="G51" s="1328"/>
      <c r="H51" s="1328"/>
      <c r="I51" s="1328"/>
      <c r="J51" s="1328"/>
      <c r="K51" s="1328"/>
      <c r="L51" s="1328"/>
      <c r="M51" s="1328"/>
      <c r="N51" s="1329"/>
    </row>
    <row r="52" spans="2:19" s="6" customFormat="1" ht="30" x14ac:dyDescent="0.3">
      <c r="B52" s="167">
        <v>3</v>
      </c>
      <c r="C52" s="160" t="s">
        <v>330</v>
      </c>
      <c r="D52" s="1327"/>
      <c r="E52" s="1328"/>
      <c r="F52" s="1328"/>
      <c r="G52" s="1328"/>
      <c r="H52" s="1328"/>
      <c r="I52" s="1328"/>
      <c r="J52" s="1328"/>
      <c r="K52" s="1328"/>
      <c r="L52" s="1328"/>
      <c r="M52" s="1328"/>
      <c r="N52" s="1329"/>
    </row>
    <row r="53" spans="2:19" s="6" customFormat="1" ht="16" x14ac:dyDescent="0.3">
      <c r="B53" s="167">
        <f>B52+1</f>
        <v>4</v>
      </c>
      <c r="C53" s="160" t="s">
        <v>333</v>
      </c>
      <c r="D53" s="1327"/>
      <c r="E53" s="1328"/>
      <c r="F53" s="1328"/>
      <c r="G53" s="1328"/>
      <c r="H53" s="1328"/>
      <c r="I53" s="1328"/>
      <c r="J53" s="1328"/>
      <c r="K53" s="1328"/>
      <c r="L53" s="1328"/>
      <c r="M53" s="1328"/>
      <c r="N53" s="1329"/>
    </row>
    <row r="54" spans="2:19" s="6" customFormat="1" ht="16" x14ac:dyDescent="0.3">
      <c r="B54" s="167">
        <f t="shared" ref="B54:B67" si="1">B53+1</f>
        <v>5</v>
      </c>
      <c r="C54" s="57" t="s">
        <v>331</v>
      </c>
      <c r="D54" s="1327"/>
      <c r="E54" s="1328"/>
      <c r="F54" s="1328"/>
      <c r="G54" s="1328"/>
      <c r="H54" s="1328"/>
      <c r="I54" s="1328"/>
      <c r="J54" s="1328"/>
      <c r="K54" s="1328"/>
      <c r="L54" s="1328"/>
      <c r="M54" s="1328"/>
      <c r="N54" s="1329"/>
    </row>
    <row r="55" spans="2:19" s="6" customFormat="1" ht="16" x14ac:dyDescent="0.3">
      <c r="B55" s="167">
        <f t="shared" si="1"/>
        <v>6</v>
      </c>
      <c r="C55" s="57" t="s">
        <v>332</v>
      </c>
      <c r="D55" s="1327"/>
      <c r="E55" s="1328"/>
      <c r="F55" s="1328"/>
      <c r="G55" s="1328"/>
      <c r="H55" s="1328"/>
      <c r="I55" s="1328"/>
      <c r="J55" s="1328"/>
      <c r="K55" s="1328"/>
      <c r="L55" s="1328"/>
      <c r="M55" s="1328"/>
      <c r="N55" s="1329"/>
    </row>
    <row r="56" spans="2:19" s="6" customFormat="1" ht="16" x14ac:dyDescent="0.3">
      <c r="B56" s="167">
        <f t="shared" si="1"/>
        <v>7</v>
      </c>
      <c r="C56" s="57" t="s">
        <v>154</v>
      </c>
      <c r="D56" s="1327"/>
      <c r="E56" s="1328"/>
      <c r="F56" s="1328"/>
      <c r="G56" s="1328"/>
      <c r="H56" s="1328"/>
      <c r="I56" s="1328"/>
      <c r="J56" s="1328"/>
      <c r="K56" s="1328"/>
      <c r="L56" s="1328"/>
      <c r="M56" s="1328"/>
      <c r="N56" s="1329"/>
    </row>
    <row r="57" spans="2:19" s="6" customFormat="1" ht="16" x14ac:dyDescent="0.3">
      <c r="B57" s="167">
        <f t="shared" si="1"/>
        <v>8</v>
      </c>
      <c r="C57" s="57" t="s">
        <v>155</v>
      </c>
      <c r="D57" s="1327"/>
      <c r="E57" s="1328"/>
      <c r="F57" s="1328"/>
      <c r="G57" s="1328"/>
      <c r="H57" s="1328"/>
      <c r="I57" s="1328"/>
      <c r="J57" s="1328"/>
      <c r="K57" s="1328"/>
      <c r="L57" s="1328"/>
      <c r="M57" s="1328"/>
      <c r="N57" s="1329"/>
    </row>
    <row r="58" spans="2:19" s="6" customFormat="1" ht="16" x14ac:dyDescent="0.3">
      <c r="B58" s="167">
        <f t="shared" si="1"/>
        <v>9</v>
      </c>
      <c r="C58" s="57" t="s">
        <v>156</v>
      </c>
      <c r="D58" s="1327"/>
      <c r="E58" s="1328"/>
      <c r="F58" s="1328"/>
      <c r="G58" s="1328"/>
      <c r="H58" s="1328"/>
      <c r="I58" s="1328"/>
      <c r="J58" s="1328"/>
      <c r="K58" s="1328"/>
      <c r="L58" s="1328"/>
      <c r="M58" s="1328"/>
      <c r="N58" s="1329"/>
    </row>
    <row r="59" spans="2:19" s="6" customFormat="1" x14ac:dyDescent="0.3">
      <c r="B59" s="167">
        <f t="shared" si="1"/>
        <v>10</v>
      </c>
      <c r="C59" s="58" t="s">
        <v>171</v>
      </c>
      <c r="D59" s="1327"/>
      <c r="E59" s="1328"/>
      <c r="F59" s="1328"/>
      <c r="G59" s="1328"/>
      <c r="H59" s="1328"/>
      <c r="I59" s="1328"/>
      <c r="J59" s="1328"/>
      <c r="K59" s="1328"/>
      <c r="L59" s="1328"/>
      <c r="M59" s="1328"/>
      <c r="N59" s="1329"/>
    </row>
    <row r="60" spans="2:19" s="6" customFormat="1" x14ac:dyDescent="0.3">
      <c r="B60" s="167">
        <f t="shared" si="1"/>
        <v>11</v>
      </c>
      <c r="C60" s="58" t="s">
        <v>157</v>
      </c>
      <c r="D60" s="1327"/>
      <c r="E60" s="1328"/>
      <c r="F60" s="1328"/>
      <c r="G60" s="1328"/>
      <c r="H60" s="1328"/>
      <c r="I60" s="1328"/>
      <c r="J60" s="1328"/>
      <c r="K60" s="1328"/>
      <c r="L60" s="1328"/>
      <c r="M60" s="1328"/>
      <c r="N60" s="1329"/>
    </row>
    <row r="61" spans="2:19" s="6" customFormat="1" x14ac:dyDescent="0.3">
      <c r="B61" s="167">
        <f t="shared" si="1"/>
        <v>12</v>
      </c>
      <c r="C61" s="58" t="s">
        <v>158</v>
      </c>
      <c r="D61" s="1327"/>
      <c r="E61" s="1328"/>
      <c r="F61" s="1328"/>
      <c r="G61" s="1328"/>
      <c r="H61" s="1328"/>
      <c r="I61" s="1328"/>
      <c r="J61" s="1328"/>
      <c r="K61" s="1328"/>
      <c r="L61" s="1328"/>
      <c r="M61" s="1328"/>
      <c r="N61" s="1329"/>
    </row>
    <row r="62" spans="2:19" s="6" customFormat="1" ht="16" x14ac:dyDescent="0.3">
      <c r="B62" s="167">
        <f t="shared" si="1"/>
        <v>13</v>
      </c>
      <c r="C62" s="58" t="s">
        <v>561</v>
      </c>
      <c r="D62" s="1327"/>
      <c r="E62" s="1328"/>
      <c r="F62" s="1328"/>
      <c r="G62" s="1328"/>
      <c r="H62" s="1328"/>
      <c r="I62" s="1328"/>
      <c r="J62" s="1328"/>
      <c r="K62" s="1328"/>
      <c r="L62" s="1328"/>
      <c r="M62" s="1328"/>
      <c r="N62" s="1329"/>
      <c r="O62" s="56"/>
      <c r="P62" s="56"/>
      <c r="Q62" s="56"/>
      <c r="R62" s="56"/>
      <c r="S62" s="56"/>
    </row>
    <row r="63" spans="2:19" x14ac:dyDescent="0.3">
      <c r="B63" s="167">
        <f t="shared" si="1"/>
        <v>14</v>
      </c>
      <c r="C63" s="143" t="s">
        <v>159</v>
      </c>
      <c r="D63" s="1327"/>
      <c r="E63" s="1328"/>
      <c r="F63" s="1328"/>
      <c r="G63" s="1328"/>
      <c r="H63" s="1328"/>
      <c r="I63" s="1328"/>
      <c r="J63" s="1328"/>
      <c r="K63" s="1328"/>
      <c r="L63" s="1328"/>
      <c r="M63" s="1328"/>
      <c r="N63" s="1329"/>
    </row>
    <row r="64" spans="2:19" x14ac:dyDescent="0.3">
      <c r="B64" s="206"/>
      <c r="C64" s="9"/>
      <c r="D64" s="1327"/>
      <c r="E64" s="1328"/>
      <c r="F64" s="1328"/>
      <c r="G64" s="1328"/>
      <c r="H64" s="1328"/>
      <c r="I64" s="1328"/>
      <c r="J64" s="1328"/>
      <c r="K64" s="1328"/>
      <c r="L64" s="1328"/>
      <c r="M64" s="1328"/>
      <c r="N64" s="1329"/>
    </row>
    <row r="65" spans="2:14" x14ac:dyDescent="0.3">
      <c r="B65" s="167">
        <v>13</v>
      </c>
      <c r="C65" s="176" t="s">
        <v>383</v>
      </c>
      <c r="D65" s="1327"/>
      <c r="E65" s="1328"/>
      <c r="F65" s="1328"/>
      <c r="G65" s="1328"/>
      <c r="H65" s="1328"/>
      <c r="I65" s="1328"/>
      <c r="J65" s="1328"/>
      <c r="K65" s="1328"/>
      <c r="L65" s="1328"/>
      <c r="M65" s="1328"/>
      <c r="N65" s="1329"/>
    </row>
    <row r="66" spans="2:14" s="1" customFormat="1" ht="28" x14ac:dyDescent="0.3">
      <c r="B66" s="167">
        <f t="shared" si="1"/>
        <v>14</v>
      </c>
      <c r="C66" s="58" t="s">
        <v>384</v>
      </c>
      <c r="D66" s="1327"/>
      <c r="E66" s="1328"/>
      <c r="F66" s="1328"/>
      <c r="G66" s="1328"/>
      <c r="H66" s="1328"/>
      <c r="I66" s="1328"/>
      <c r="J66" s="1328"/>
      <c r="K66" s="1328"/>
      <c r="L66" s="1328"/>
      <c r="M66" s="1328"/>
      <c r="N66" s="1329"/>
    </row>
    <row r="67" spans="2:14" s="1" customFormat="1" x14ac:dyDescent="0.3">
      <c r="B67" s="159">
        <f t="shared" si="1"/>
        <v>15</v>
      </c>
      <c r="C67" s="59" t="s">
        <v>86</v>
      </c>
      <c r="D67" s="1330"/>
      <c r="E67" s="1331"/>
      <c r="F67" s="1331"/>
      <c r="G67" s="1331"/>
      <c r="H67" s="1331"/>
      <c r="I67" s="1331"/>
      <c r="J67" s="1331"/>
      <c r="K67" s="1331"/>
      <c r="L67" s="1331"/>
      <c r="M67" s="1331"/>
      <c r="N67" s="1332"/>
    </row>
    <row r="68" spans="2:14" s="1" customFormat="1" x14ac:dyDescent="0.3">
      <c r="B68" s="91"/>
      <c r="C68" s="35"/>
      <c r="D68" s="35"/>
    </row>
    <row r="69" spans="2:14" s="1" customFormat="1" x14ac:dyDescent="0.3">
      <c r="B69" s="602" t="s">
        <v>152</v>
      </c>
      <c r="C69" s="7"/>
      <c r="D69" s="7"/>
      <c r="E69" s="7"/>
      <c r="F69" s="7"/>
      <c r="G69" s="7"/>
      <c r="H69" s="7"/>
      <c r="I69" s="7"/>
      <c r="J69" s="7"/>
    </row>
    <row r="70" spans="2:14" s="1" customFormat="1" x14ac:dyDescent="0.3">
      <c r="B70" s="603">
        <v>1</v>
      </c>
      <c r="C70" s="40" t="s">
        <v>161</v>
      </c>
      <c r="D70" s="47"/>
      <c r="E70" s="47"/>
      <c r="F70" s="11"/>
      <c r="G70" s="11"/>
      <c r="H70" s="11"/>
      <c r="I70" s="11"/>
      <c r="J70" s="7"/>
    </row>
    <row r="71" spans="2:14" s="1" customFormat="1" x14ac:dyDescent="0.3">
      <c r="B71" s="603">
        <v>2</v>
      </c>
      <c r="C71" s="40" t="s">
        <v>162</v>
      </c>
      <c r="D71" s="47"/>
      <c r="E71" s="47"/>
      <c r="F71" s="11"/>
      <c r="G71" s="11"/>
      <c r="H71" s="11"/>
      <c r="I71" s="11"/>
      <c r="J71" s="7"/>
    </row>
    <row r="72" spans="2:14" s="1" customFormat="1" ht="18" customHeight="1" x14ac:dyDescent="0.3">
      <c r="B72" s="603">
        <v>3</v>
      </c>
      <c r="C72" s="40" t="s">
        <v>163</v>
      </c>
      <c r="D72" s="40"/>
      <c r="E72" s="40"/>
      <c r="F72" s="40"/>
      <c r="G72" s="40"/>
      <c r="H72" s="40"/>
      <c r="I72" s="40"/>
      <c r="J72" s="7"/>
    </row>
    <row r="73" spans="2:14" x14ac:dyDescent="0.3">
      <c r="B73" s="604">
        <v>4</v>
      </c>
      <c r="C73" s="40" t="s">
        <v>562</v>
      </c>
    </row>
    <row r="74" spans="2:14" x14ac:dyDescent="0.3">
      <c r="B74" s="604"/>
      <c r="C74" s="5" t="s">
        <v>730</v>
      </c>
    </row>
    <row r="75" spans="2:14" x14ac:dyDescent="0.3">
      <c r="B75" s="604"/>
      <c r="C75" s="5" t="s">
        <v>729</v>
      </c>
    </row>
  </sheetData>
  <mergeCells count="25">
    <mergeCell ref="B41:B42"/>
    <mergeCell ref="C41:C42"/>
    <mergeCell ref="D41:D42"/>
    <mergeCell ref="E8:F8"/>
    <mergeCell ref="B8:B9"/>
    <mergeCell ref="C8:C9"/>
    <mergeCell ref="D8:D9"/>
    <mergeCell ref="E41:F41"/>
    <mergeCell ref="D10:F29"/>
    <mergeCell ref="D43:N67"/>
    <mergeCell ref="G41:H41"/>
    <mergeCell ref="I41:J41"/>
    <mergeCell ref="K41:L41"/>
    <mergeCell ref="M41:N41"/>
    <mergeCell ref="E42:F42"/>
    <mergeCell ref="G42:H42"/>
    <mergeCell ref="I42:J42"/>
    <mergeCell ref="K42:L42"/>
    <mergeCell ref="M42:N42"/>
    <mergeCell ref="G8:G9"/>
    <mergeCell ref="H8:I8"/>
    <mergeCell ref="G10:I29"/>
    <mergeCell ref="J8:J9"/>
    <mergeCell ref="K8:L8"/>
    <mergeCell ref="J10:L29"/>
  </mergeCells>
  <pageMargins left="0.74803149606299213" right="0.74803149606299213" top="0.98425196850393704" bottom="0.98425196850393704" header="0.51181102362204722" footer="0.51181102362204722"/>
  <pageSetup paperSize="9" scale="51" fitToHeight="0" orientation="landscape" r:id="rId1"/>
  <headerFooter alignWithMargins="0"/>
  <rowBreaks count="1" manualBreakCount="1">
    <brk id="36" max="1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U29"/>
  <sheetViews>
    <sheetView showGridLines="0" view="pageBreakPreview" zoomScale="80" zoomScaleNormal="75" zoomScaleSheetLayoutView="80" workbookViewId="0">
      <pane xSplit="4" ySplit="10" topLeftCell="E15" activePane="bottomRight" state="frozen"/>
      <selection pane="topRight" activeCell="E1" sqref="E1"/>
      <selection pane="bottomLeft" activeCell="A11" sqref="A11"/>
      <selection pane="bottomRight" activeCell="F21" sqref="F21"/>
    </sheetView>
  </sheetViews>
  <sheetFormatPr defaultColWidth="9.36328125" defaultRowHeight="14" x14ac:dyDescent="0.3"/>
  <cols>
    <col min="1" max="1" width="4.36328125" style="5" customWidth="1"/>
    <col min="2" max="2" width="6.36328125" style="5" customWidth="1"/>
    <col min="3" max="3" width="44.6328125" style="5" customWidth="1"/>
    <col min="4" max="8" width="15.6328125" style="49" customWidth="1"/>
    <col min="9" max="9" width="15.54296875" style="5" customWidth="1"/>
    <col min="10" max="11" width="20.6328125" style="5" customWidth="1"/>
    <col min="12" max="14" width="15.6328125" style="5" customWidth="1"/>
    <col min="15" max="15" width="19.36328125" style="5" customWidth="1"/>
    <col min="16" max="19" width="18.54296875" style="5" customWidth="1"/>
    <col min="20" max="20" width="15.6328125" style="5" customWidth="1"/>
    <col min="21" max="16384" width="9.36328125" style="5"/>
  </cols>
  <sheetData>
    <row r="2" spans="1:21" x14ac:dyDescent="0.3">
      <c r="B2" s="1249" t="str">
        <f>Index!B2</f>
        <v xml:space="preserve">      Maharashtra State Power Generation Company Ltd.</v>
      </c>
      <c r="C2" s="1250"/>
      <c r="D2" s="1250"/>
      <c r="E2" s="1250"/>
      <c r="F2" s="1250"/>
      <c r="G2" s="1250"/>
      <c r="H2" s="1250"/>
      <c r="I2" s="1250"/>
      <c r="J2" s="1250"/>
      <c r="K2" s="1250"/>
      <c r="L2" s="1250"/>
      <c r="M2" s="1250"/>
      <c r="N2" s="1250"/>
      <c r="O2" s="1250"/>
      <c r="P2" s="1250"/>
      <c r="Q2" s="1250"/>
      <c r="R2" s="1250"/>
      <c r="S2" s="1250"/>
      <c r="T2" s="1250"/>
    </row>
    <row r="3" spans="1:21" x14ac:dyDescent="0.3">
      <c r="B3" s="1249" t="str">
        <f>Index!B3</f>
        <v>MYT Petition Formats for Bhira</v>
      </c>
      <c r="C3" s="1250"/>
      <c r="D3" s="1250"/>
      <c r="E3" s="1250"/>
      <c r="F3" s="1250"/>
      <c r="G3" s="1250"/>
      <c r="H3" s="1250"/>
      <c r="I3" s="1250"/>
      <c r="J3" s="1250"/>
      <c r="K3" s="1250"/>
      <c r="L3" s="1250"/>
      <c r="M3" s="1250"/>
      <c r="N3" s="1250"/>
      <c r="O3" s="1250"/>
      <c r="P3" s="1250"/>
      <c r="Q3" s="1250"/>
      <c r="R3" s="1250"/>
      <c r="S3" s="1250"/>
      <c r="T3" s="1250"/>
    </row>
    <row r="4" spans="1:21" x14ac:dyDescent="0.3">
      <c r="B4" s="1251" t="s">
        <v>392</v>
      </c>
      <c r="C4" s="1250"/>
      <c r="D4" s="1250"/>
      <c r="E4" s="1250"/>
      <c r="F4" s="1250"/>
      <c r="G4" s="1250"/>
      <c r="H4" s="1250"/>
      <c r="I4" s="1250"/>
      <c r="J4" s="1250"/>
      <c r="K4" s="1250"/>
      <c r="L4" s="1250"/>
      <c r="M4" s="1250"/>
      <c r="N4" s="1250"/>
      <c r="O4" s="1250"/>
      <c r="P4" s="1250"/>
      <c r="Q4" s="1250"/>
      <c r="R4" s="1250"/>
      <c r="S4" s="1250"/>
      <c r="T4" s="1250"/>
    </row>
    <row r="5" spans="1:21" x14ac:dyDescent="0.3">
      <c r="A5" s="11"/>
      <c r="B5" s="1249"/>
      <c r="C5" s="1250"/>
      <c r="D5" s="1250"/>
      <c r="E5" s="1250"/>
      <c r="F5" s="1250"/>
      <c r="G5" s="1250"/>
      <c r="H5" s="1250"/>
      <c r="I5" s="1250"/>
      <c r="J5" s="1250"/>
      <c r="K5" s="1250"/>
      <c r="L5" s="1250"/>
      <c r="M5" s="1250"/>
      <c r="N5" s="1250"/>
      <c r="O5" s="1250"/>
      <c r="P5" s="1250"/>
      <c r="Q5" s="1250"/>
      <c r="R5" s="1250"/>
      <c r="S5" s="1250"/>
      <c r="T5" s="1250"/>
    </row>
    <row r="6" spans="1:21" x14ac:dyDescent="0.3">
      <c r="B6" s="137"/>
      <c r="C6" s="136"/>
      <c r="D6" s="136"/>
      <c r="E6" s="328"/>
      <c r="F6" s="328"/>
      <c r="G6" s="328"/>
      <c r="H6" s="242"/>
      <c r="I6" s="136"/>
      <c r="J6" s="242"/>
      <c r="K6" s="242"/>
      <c r="L6" s="136"/>
      <c r="M6" s="136"/>
      <c r="N6" s="136"/>
      <c r="O6" s="242"/>
      <c r="P6" s="136"/>
      <c r="Q6" s="136"/>
      <c r="R6" s="267"/>
      <c r="S6" s="136"/>
      <c r="T6" s="136"/>
    </row>
    <row r="7" spans="1:21" s="13" customFormat="1" x14ac:dyDescent="0.3">
      <c r="B7" s="32"/>
      <c r="C7" s="8"/>
      <c r="D7" s="33"/>
      <c r="E7" s="33"/>
      <c r="F7" s="33"/>
      <c r="G7" s="33"/>
      <c r="H7" s="33"/>
      <c r="I7" s="15"/>
      <c r="J7" s="15"/>
      <c r="K7" s="15"/>
      <c r="L7" s="15"/>
      <c r="M7" s="15"/>
      <c r="N7" s="32"/>
      <c r="O7" s="32"/>
      <c r="P7" s="15"/>
      <c r="Q7" s="15"/>
      <c r="R7" s="15"/>
      <c r="S7" s="15"/>
      <c r="T7" s="15"/>
    </row>
    <row r="8" spans="1:21" s="34" customFormat="1" x14ac:dyDescent="0.3">
      <c r="B8" s="1257" t="s">
        <v>343</v>
      </c>
      <c r="C8" s="1288" t="s">
        <v>37</v>
      </c>
      <c r="D8" s="1288" t="s">
        <v>93</v>
      </c>
      <c r="E8" s="1259" t="s">
        <v>519</v>
      </c>
      <c r="F8" s="1260"/>
      <c r="G8" s="1261"/>
      <c r="H8" s="1259" t="s">
        <v>520</v>
      </c>
      <c r="I8" s="1260"/>
      <c r="J8" s="1261"/>
      <c r="K8" s="1259" t="s">
        <v>521</v>
      </c>
      <c r="L8" s="1260"/>
      <c r="M8" s="1260"/>
      <c r="N8" s="1260"/>
      <c r="O8" s="1261"/>
      <c r="P8" s="591" t="s">
        <v>934</v>
      </c>
      <c r="Q8" s="591" t="s">
        <v>935</v>
      </c>
      <c r="R8" s="591" t="s">
        <v>939</v>
      </c>
      <c r="S8" s="591" t="s">
        <v>936</v>
      </c>
      <c r="T8" s="591" t="s">
        <v>938</v>
      </c>
      <c r="U8" s="1257" t="s">
        <v>27</v>
      </c>
    </row>
    <row r="9" spans="1:21" s="35" customFormat="1" ht="30" customHeight="1" x14ac:dyDescent="0.25">
      <c r="B9" s="1288"/>
      <c r="C9" s="1288"/>
      <c r="D9" s="1288"/>
      <c r="E9" s="943" t="s">
        <v>986</v>
      </c>
      <c r="F9" s="592" t="s">
        <v>79</v>
      </c>
      <c r="G9" s="592" t="s">
        <v>459</v>
      </c>
      <c r="H9" s="943" t="s">
        <v>986</v>
      </c>
      <c r="I9" s="592" t="s">
        <v>79</v>
      </c>
      <c r="J9" s="592" t="s">
        <v>459</v>
      </c>
      <c r="K9" s="943" t="s">
        <v>986</v>
      </c>
      <c r="L9" s="592" t="s">
        <v>449</v>
      </c>
      <c r="M9" s="592" t="s">
        <v>455</v>
      </c>
      <c r="N9" s="592" t="s">
        <v>80</v>
      </c>
      <c r="O9" s="592" t="s">
        <v>460</v>
      </c>
      <c r="P9" s="592" t="s">
        <v>937</v>
      </c>
      <c r="Q9" s="592" t="s">
        <v>937</v>
      </c>
      <c r="R9" s="592" t="s">
        <v>937</v>
      </c>
      <c r="S9" s="592" t="s">
        <v>937</v>
      </c>
      <c r="T9" s="592" t="s">
        <v>937</v>
      </c>
      <c r="U9" s="1257"/>
    </row>
    <row r="10" spans="1:21" s="35" customFormat="1" ht="20" customHeight="1" x14ac:dyDescent="0.25">
      <c r="B10" s="1302"/>
      <c r="C10" s="1302"/>
      <c r="D10" s="1302"/>
      <c r="E10" s="592" t="s">
        <v>81</v>
      </c>
      <c r="F10" s="592" t="s">
        <v>82</v>
      </c>
      <c r="G10" s="592" t="s">
        <v>692</v>
      </c>
      <c r="H10" s="592" t="s">
        <v>397</v>
      </c>
      <c r="I10" s="592" t="s">
        <v>414</v>
      </c>
      <c r="J10" s="592" t="s">
        <v>465</v>
      </c>
      <c r="K10" s="592" t="s">
        <v>415</v>
      </c>
      <c r="L10" s="592" t="s">
        <v>416</v>
      </c>
      <c r="M10" s="592" t="s">
        <v>603</v>
      </c>
      <c r="N10" s="592" t="s">
        <v>693</v>
      </c>
      <c r="O10" s="592" t="s">
        <v>516</v>
      </c>
      <c r="P10" s="592" t="s">
        <v>605</v>
      </c>
      <c r="Q10" s="592" t="s">
        <v>606</v>
      </c>
      <c r="R10" s="592" t="s">
        <v>607</v>
      </c>
      <c r="S10" s="592" t="s">
        <v>672</v>
      </c>
      <c r="T10" s="592" t="s">
        <v>608</v>
      </c>
      <c r="U10" s="1258"/>
    </row>
    <row r="11" spans="1:21" s="35" customFormat="1" ht="42" customHeight="1" x14ac:dyDescent="0.25">
      <c r="B11" s="38">
        <v>1</v>
      </c>
      <c r="C11" s="147" t="s">
        <v>94</v>
      </c>
      <c r="D11" s="148"/>
      <c r="E11" s="434"/>
      <c r="F11" s="434"/>
      <c r="G11" s="434"/>
      <c r="H11" s="434"/>
      <c r="I11" s="434"/>
      <c r="J11" s="434"/>
      <c r="K11" s="434"/>
      <c r="L11" s="434"/>
      <c r="M11" s="434"/>
      <c r="N11" s="434"/>
      <c r="O11" s="434"/>
      <c r="P11" s="434"/>
      <c r="Q11" s="434"/>
      <c r="R11" s="434"/>
      <c r="S11" s="434"/>
      <c r="T11" s="434"/>
    </row>
    <row r="12" spans="1:21" s="35" customFormat="1" x14ac:dyDescent="0.25">
      <c r="B12" s="149">
        <v>1.1000000000000001</v>
      </c>
      <c r="C12" s="152" t="s">
        <v>95</v>
      </c>
      <c r="D12" s="149" t="s">
        <v>96</v>
      </c>
      <c r="E12" s="538">
        <f>F12</f>
        <v>80</v>
      </c>
      <c r="F12" s="538">
        <v>80</v>
      </c>
      <c r="G12" s="538"/>
      <c r="H12" s="538">
        <f>$E$12</f>
        <v>80</v>
      </c>
      <c r="I12" s="538">
        <f t="shared" ref="I12:T12" si="0">$E$12</f>
        <v>80</v>
      </c>
      <c r="J12" s="538"/>
      <c r="K12" s="538">
        <f t="shared" si="0"/>
        <v>80</v>
      </c>
      <c r="L12" s="538">
        <f t="shared" si="0"/>
        <v>80</v>
      </c>
      <c r="M12" s="538">
        <f t="shared" si="0"/>
        <v>80</v>
      </c>
      <c r="N12" s="538">
        <f t="shared" si="0"/>
        <v>80</v>
      </c>
      <c r="O12" s="538"/>
      <c r="P12" s="538">
        <f t="shared" si="0"/>
        <v>80</v>
      </c>
      <c r="Q12" s="538">
        <f t="shared" si="0"/>
        <v>80</v>
      </c>
      <c r="R12" s="538">
        <f t="shared" si="0"/>
        <v>80</v>
      </c>
      <c r="S12" s="538">
        <f t="shared" si="0"/>
        <v>80</v>
      </c>
      <c r="T12" s="538">
        <f t="shared" si="0"/>
        <v>80</v>
      </c>
    </row>
    <row r="13" spans="1:21" s="35" customFormat="1" x14ac:dyDescent="0.25">
      <c r="B13" s="149">
        <v>1.2</v>
      </c>
      <c r="C13" s="150" t="s">
        <v>164</v>
      </c>
      <c r="D13" s="149" t="s">
        <v>98</v>
      </c>
      <c r="E13" s="540">
        <v>0.9</v>
      </c>
      <c r="F13" s="540">
        <v>0.9</v>
      </c>
      <c r="G13" s="539">
        <f t="shared" ref="G13:G19" si="1">F13-E13</f>
        <v>0</v>
      </c>
      <c r="H13" s="630">
        <v>0.9</v>
      </c>
      <c r="I13" s="630">
        <v>0.9</v>
      </c>
      <c r="J13" s="539">
        <f t="shared" ref="J13:J19" si="2">I13-H13</f>
        <v>0</v>
      </c>
      <c r="K13" s="540">
        <v>0.9</v>
      </c>
      <c r="L13" s="630">
        <v>0.9</v>
      </c>
      <c r="M13" s="630">
        <v>0</v>
      </c>
      <c r="N13" s="540">
        <f>AVERAGE(L13:M13)</f>
        <v>0.45</v>
      </c>
      <c r="O13" s="540">
        <f t="shared" ref="O13:O19" si="3">N13-K13</f>
        <v>-0.45</v>
      </c>
      <c r="P13" s="540">
        <f>$K13</f>
        <v>0.9</v>
      </c>
      <c r="Q13" s="540">
        <f t="shared" ref="Q13:T13" si="4">$K13</f>
        <v>0.9</v>
      </c>
      <c r="R13" s="540">
        <f t="shared" si="4"/>
        <v>0.9</v>
      </c>
      <c r="S13" s="540">
        <f t="shared" si="4"/>
        <v>0.9</v>
      </c>
      <c r="T13" s="540">
        <f t="shared" si="4"/>
        <v>0.9</v>
      </c>
    </row>
    <row r="14" spans="1:21" s="35" customFormat="1" x14ac:dyDescent="0.25">
      <c r="B14" s="149">
        <v>1.3</v>
      </c>
      <c r="C14" s="150" t="s">
        <v>321</v>
      </c>
      <c r="D14" s="149" t="s">
        <v>98</v>
      </c>
      <c r="E14" s="540">
        <v>0.9</v>
      </c>
      <c r="F14" s="540">
        <v>0.98384232773392588</v>
      </c>
      <c r="G14" s="539">
        <f t="shared" si="1"/>
        <v>8.3842327733925859E-2</v>
      </c>
      <c r="H14" s="540">
        <v>0.9</v>
      </c>
      <c r="I14" s="540">
        <v>0.61270000000000002</v>
      </c>
      <c r="J14" s="539">
        <f t="shared" si="2"/>
        <v>-0.2873</v>
      </c>
      <c r="K14" s="540">
        <v>0.9</v>
      </c>
      <c r="L14" s="540">
        <v>0.37430000000000002</v>
      </c>
      <c r="M14" s="540">
        <v>0.71430000000000005</v>
      </c>
      <c r="N14" s="540">
        <f>AVERAGE(L14:M14)</f>
        <v>0.54430000000000001</v>
      </c>
      <c r="O14" s="540">
        <f t="shared" si="3"/>
        <v>-0.35570000000000002</v>
      </c>
      <c r="P14" s="1018"/>
      <c r="Q14" s="1018"/>
      <c r="R14" s="1018"/>
      <c r="S14" s="1018"/>
      <c r="T14" s="1018"/>
    </row>
    <row r="15" spans="1:21" s="35" customFormat="1" x14ac:dyDescent="0.25">
      <c r="B15" s="149">
        <v>1.4</v>
      </c>
      <c r="C15" s="150" t="s">
        <v>165</v>
      </c>
      <c r="D15" s="149" t="s">
        <v>100</v>
      </c>
      <c r="E15" s="632">
        <v>70</v>
      </c>
      <c r="F15" s="538">
        <v>70</v>
      </c>
      <c r="G15" s="538">
        <f t="shared" si="1"/>
        <v>0</v>
      </c>
      <c r="H15" s="632">
        <v>70</v>
      </c>
      <c r="I15" s="538">
        <v>70</v>
      </c>
      <c r="J15" s="538">
        <f t="shared" si="2"/>
        <v>0</v>
      </c>
      <c r="K15" s="538">
        <v>70</v>
      </c>
      <c r="L15" s="538">
        <v>35</v>
      </c>
      <c r="M15" s="538">
        <v>35</v>
      </c>
      <c r="N15" s="538">
        <f>AVERAGE(L15:M15)</f>
        <v>35</v>
      </c>
      <c r="O15" s="538">
        <f t="shared" si="3"/>
        <v>-35</v>
      </c>
      <c r="P15" s="538">
        <f>$K15</f>
        <v>70</v>
      </c>
      <c r="Q15" s="538">
        <f t="shared" ref="Q15:T15" si="5">$K15</f>
        <v>70</v>
      </c>
      <c r="R15" s="538">
        <f t="shared" si="5"/>
        <v>70</v>
      </c>
      <c r="S15" s="538">
        <f t="shared" si="5"/>
        <v>70</v>
      </c>
      <c r="T15" s="538">
        <f t="shared" si="5"/>
        <v>70</v>
      </c>
    </row>
    <row r="16" spans="1:21" s="35" customFormat="1" x14ac:dyDescent="0.3">
      <c r="B16" s="149">
        <v>1.5</v>
      </c>
      <c r="C16" s="162" t="s">
        <v>166</v>
      </c>
      <c r="D16" s="149" t="s">
        <v>100</v>
      </c>
      <c r="E16" s="631">
        <v>70</v>
      </c>
      <c r="F16" s="631">
        <v>94.28</v>
      </c>
      <c r="G16" s="538">
        <f t="shared" si="1"/>
        <v>24.28</v>
      </c>
      <c r="H16" s="631">
        <v>70</v>
      </c>
      <c r="I16" s="631">
        <v>75.56</v>
      </c>
      <c r="J16" s="538">
        <f t="shared" si="2"/>
        <v>5.5600000000000023</v>
      </c>
      <c r="K16" s="631">
        <v>93.89</v>
      </c>
      <c r="L16" s="631">
        <v>36.07</v>
      </c>
      <c r="M16" s="631">
        <v>57.82</v>
      </c>
      <c r="N16" s="538">
        <f>SUM(L16:M16)</f>
        <v>93.89</v>
      </c>
      <c r="O16" s="538">
        <f t="shared" si="3"/>
        <v>0</v>
      </c>
      <c r="P16" s="538">
        <v>92.349400000000003</v>
      </c>
      <c r="Q16" s="538">
        <v>97.032399999999996</v>
      </c>
      <c r="R16" s="538">
        <v>98.279600000000016</v>
      </c>
      <c r="S16" s="538">
        <v>97.663000000000011</v>
      </c>
      <c r="T16" s="538">
        <v>83.481399999999979</v>
      </c>
    </row>
    <row r="17" spans="2:21" s="35" customFormat="1" x14ac:dyDescent="0.25">
      <c r="B17" s="149">
        <v>1.6</v>
      </c>
      <c r="C17" s="162" t="s">
        <v>167</v>
      </c>
      <c r="D17" s="149" t="s">
        <v>98</v>
      </c>
      <c r="E17" s="539">
        <v>6.9999999999999993E-3</v>
      </c>
      <c r="F17" s="539">
        <v>1.3873992363173525E-3</v>
      </c>
      <c r="G17" s="539">
        <f t="shared" si="1"/>
        <v>-5.6126007636826472E-3</v>
      </c>
      <c r="H17" s="539">
        <v>6.9999999999999993E-3</v>
      </c>
      <c r="I17" s="539">
        <v>1.943369507676019E-3</v>
      </c>
      <c r="J17" s="539">
        <f t="shared" si="2"/>
        <v>-5.0566304923239805E-3</v>
      </c>
      <c r="K17" s="942">
        <f>K15-K18</f>
        <v>0.48999999999999488</v>
      </c>
      <c r="L17" s="539">
        <v>1.7559190462988635E-3</v>
      </c>
      <c r="M17" s="539">
        <v>6.8582324455205811E-3</v>
      </c>
      <c r="N17" s="539">
        <f>N18/N16</f>
        <v>4.89806156140164E-3</v>
      </c>
      <c r="O17" s="540">
        <f t="shared" si="3"/>
        <v>-0.48510193843859323</v>
      </c>
      <c r="P17" s="539">
        <f>P18/P16</f>
        <v>0</v>
      </c>
      <c r="Q17" s="539">
        <f>Q18/Q16</f>
        <v>0</v>
      </c>
      <c r="R17" s="539">
        <f>R18/R16</f>
        <v>0</v>
      </c>
      <c r="S17" s="539">
        <f>S18/S16</f>
        <v>0</v>
      </c>
      <c r="T17" s="539">
        <f>T18/T16</f>
        <v>0</v>
      </c>
    </row>
    <row r="18" spans="2:21" s="35" customFormat="1" x14ac:dyDescent="0.25">
      <c r="B18" s="149">
        <v>1.7</v>
      </c>
      <c r="C18" s="163" t="s">
        <v>167</v>
      </c>
      <c r="D18" s="149" t="s">
        <v>100</v>
      </c>
      <c r="E18" s="538">
        <f>E17*E16</f>
        <v>0.48999999999999994</v>
      </c>
      <c r="F18" s="538">
        <f>F17*F16</f>
        <v>0.130804</v>
      </c>
      <c r="G18" s="538">
        <f t="shared" si="1"/>
        <v>-0.35919599999999996</v>
      </c>
      <c r="H18" s="538">
        <f>H17*H16</f>
        <v>0.48999999999999994</v>
      </c>
      <c r="I18" s="538">
        <f>I17*I16</f>
        <v>0.146841</v>
      </c>
      <c r="J18" s="538">
        <f t="shared" si="2"/>
        <v>-0.34315899999999994</v>
      </c>
      <c r="K18" s="538">
        <v>69.510000000000005</v>
      </c>
      <c r="L18" s="538">
        <f t="shared" ref="L18:M18" si="6">L17*L16</f>
        <v>6.3336000000000003E-2</v>
      </c>
      <c r="M18" s="538">
        <f t="shared" si="6"/>
        <v>0.39654299999999998</v>
      </c>
      <c r="N18" s="538">
        <f>SUM(L18:M18)</f>
        <v>0.45987899999999998</v>
      </c>
      <c r="O18" s="538">
        <f t="shared" si="3"/>
        <v>-69.050121000000004</v>
      </c>
      <c r="P18" s="538"/>
      <c r="Q18" s="538"/>
      <c r="R18" s="538"/>
      <c r="S18" s="538"/>
      <c r="T18" s="538"/>
    </row>
    <row r="19" spans="2:21" s="35" customFormat="1" x14ac:dyDescent="0.25">
      <c r="B19" s="96">
        <v>1.8</v>
      </c>
      <c r="C19" s="162" t="s">
        <v>102</v>
      </c>
      <c r="D19" s="149" t="s">
        <v>100</v>
      </c>
      <c r="E19" s="538">
        <f>E16-E18</f>
        <v>69.510000000000005</v>
      </c>
      <c r="F19" s="538">
        <f>F16-F18</f>
        <v>94.149196000000003</v>
      </c>
      <c r="G19" s="538">
        <f t="shared" si="1"/>
        <v>24.639195999999998</v>
      </c>
      <c r="H19" s="538">
        <f>H16-H18</f>
        <v>69.510000000000005</v>
      </c>
      <c r="I19" s="538">
        <f>I16-I18</f>
        <v>75.413159000000007</v>
      </c>
      <c r="J19" s="538">
        <f t="shared" si="2"/>
        <v>5.9031590000000023</v>
      </c>
      <c r="K19" s="632">
        <f>K16-K18</f>
        <v>24.379999999999995</v>
      </c>
      <c r="L19" s="538">
        <f t="shared" ref="L19:M19" si="7">L16-L18</f>
        <v>36.006664000000001</v>
      </c>
      <c r="M19" s="538">
        <f t="shared" si="7"/>
        <v>57.423456999999999</v>
      </c>
      <c r="N19" s="538">
        <f>N16-N18</f>
        <v>93.430121</v>
      </c>
      <c r="O19" s="538">
        <f t="shared" si="3"/>
        <v>69.050121000000004</v>
      </c>
      <c r="P19" s="538">
        <f>P16-P18</f>
        <v>92.349400000000003</v>
      </c>
      <c r="Q19" s="538">
        <f>Q16-Q18</f>
        <v>97.032399999999996</v>
      </c>
      <c r="R19" s="538">
        <f>R16-R18</f>
        <v>98.279600000000016</v>
      </c>
      <c r="S19" s="538">
        <f>S16-S18</f>
        <v>97.663000000000011</v>
      </c>
      <c r="T19" s="538">
        <f>T16-T18</f>
        <v>83.481399999999979</v>
      </c>
    </row>
    <row r="20" spans="2:21" s="1" customFormat="1" x14ac:dyDescent="0.3">
      <c r="B20" s="96"/>
      <c r="C20" s="162"/>
      <c r="D20" s="149"/>
      <c r="E20" s="149"/>
      <c r="F20" s="149"/>
      <c r="G20" s="149"/>
      <c r="H20" s="149"/>
      <c r="I20" s="38"/>
      <c r="J20" s="38"/>
      <c r="K20" s="38"/>
      <c r="L20" s="38"/>
      <c r="M20" s="38"/>
      <c r="N20" s="38"/>
      <c r="O20" s="38"/>
      <c r="P20" s="36"/>
      <c r="Q20" s="36"/>
      <c r="R20" s="36"/>
      <c r="S20" s="36"/>
      <c r="T20" s="36"/>
      <c r="U20" s="36"/>
    </row>
    <row r="21" spans="2:21" s="1" customFormat="1" x14ac:dyDescent="0.3">
      <c r="B21" s="214">
        <v>2</v>
      </c>
      <c r="C21" s="195" t="s">
        <v>990</v>
      </c>
      <c r="D21" s="656" t="s">
        <v>991</v>
      </c>
      <c r="E21" s="149"/>
      <c r="F21" s="149"/>
      <c r="G21" s="149"/>
      <c r="H21" s="149"/>
      <c r="I21" s="38"/>
      <c r="J21" s="38"/>
      <c r="K21" s="38"/>
      <c r="L21" s="38"/>
      <c r="M21" s="38"/>
      <c r="N21" s="38"/>
      <c r="O21" s="38"/>
      <c r="P21" s="36"/>
      <c r="Q21" s="36"/>
      <c r="R21" s="36"/>
      <c r="S21" s="36"/>
      <c r="T21" s="36"/>
      <c r="U21" s="36"/>
    </row>
    <row r="22" spans="2:21" s="1" customFormat="1" x14ac:dyDescent="0.3">
      <c r="B22" s="214"/>
      <c r="C22" s="195"/>
      <c r="D22" s="656"/>
      <c r="E22" s="149"/>
      <c r="F22" s="149"/>
      <c r="G22" s="149"/>
      <c r="H22" s="149"/>
      <c r="I22" s="38"/>
      <c r="J22" s="38"/>
      <c r="K22" s="38"/>
      <c r="L22" s="38"/>
      <c r="M22" s="38"/>
      <c r="N22" s="38"/>
      <c r="O22" s="38"/>
      <c r="P22" s="36"/>
      <c r="Q22" s="36"/>
      <c r="R22" s="36"/>
      <c r="S22" s="36"/>
      <c r="T22" s="36"/>
      <c r="U22" s="36"/>
    </row>
    <row r="23" spans="2:21" s="1" customFormat="1" x14ac:dyDescent="0.3">
      <c r="B23" s="214">
        <v>3</v>
      </c>
      <c r="C23" s="195" t="s">
        <v>992</v>
      </c>
      <c r="D23" s="149"/>
      <c r="E23" s="149"/>
      <c r="F23" s="149"/>
      <c r="G23" s="149"/>
      <c r="H23" s="149"/>
      <c r="I23" s="38"/>
      <c r="J23" s="38"/>
      <c r="K23" s="38"/>
      <c r="L23" s="38"/>
      <c r="M23" s="38"/>
      <c r="N23" s="38"/>
      <c r="O23" s="38"/>
      <c r="P23" s="36"/>
      <c r="Q23" s="36"/>
      <c r="R23" s="36"/>
      <c r="S23" s="36"/>
      <c r="T23" s="36"/>
      <c r="U23" s="36"/>
    </row>
    <row r="24" spans="2:21" x14ac:dyDescent="0.3">
      <c r="M24" s="51"/>
    </row>
    <row r="26" spans="2:21" ht="16" x14ac:dyDescent="0.3">
      <c r="B26" s="42" t="s">
        <v>141</v>
      </c>
      <c r="C26" s="43"/>
      <c r="D26" s="44"/>
      <c r="E26" s="44"/>
      <c r="F26" s="44"/>
      <c r="G26" s="44"/>
      <c r="H26" s="44"/>
    </row>
    <row r="27" spans="2:21" ht="16" x14ac:dyDescent="0.3">
      <c r="B27" s="944" t="s">
        <v>467</v>
      </c>
      <c r="C27" s="43"/>
      <c r="D27" s="44"/>
      <c r="E27" s="44"/>
      <c r="F27" s="44"/>
      <c r="G27" s="44"/>
      <c r="H27" s="44"/>
    </row>
    <row r="28" spans="2:21" x14ac:dyDescent="0.3">
      <c r="B28" s="847" t="s">
        <v>1444</v>
      </c>
      <c r="C28" s="50"/>
      <c r="D28" s="48"/>
      <c r="E28" s="48"/>
      <c r="F28" s="48"/>
      <c r="G28" s="48"/>
      <c r="H28" s="48"/>
    </row>
    <row r="29" spans="2:21" x14ac:dyDescent="0.3">
      <c r="B29" s="1" t="s">
        <v>1445</v>
      </c>
    </row>
  </sheetData>
  <mergeCells count="11">
    <mergeCell ref="U8:U10"/>
    <mergeCell ref="B2:T2"/>
    <mergeCell ref="B3:T3"/>
    <mergeCell ref="B4:T4"/>
    <mergeCell ref="B5:T5"/>
    <mergeCell ref="B8:B10"/>
    <mergeCell ref="C8:C10"/>
    <mergeCell ref="D8:D10"/>
    <mergeCell ref="H8:J8"/>
    <mergeCell ref="K8:O8"/>
    <mergeCell ref="E8:G8"/>
  </mergeCells>
  <pageMargins left="0.6692913385826772" right="0.23622047244094491" top="0.98425196850393704" bottom="0.98425196850393704" header="0.51181102362204722" footer="0.51181102362204722"/>
  <pageSetup paperSize="9" scale="3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U22"/>
  <sheetViews>
    <sheetView showGridLines="0" view="pageBreakPreview" zoomScale="87" zoomScaleNormal="80" zoomScaleSheetLayoutView="87" workbookViewId="0">
      <selection activeCell="F20" sqref="F20"/>
    </sheetView>
  </sheetViews>
  <sheetFormatPr defaultColWidth="9.36328125" defaultRowHeight="14" x14ac:dyDescent="0.25"/>
  <cols>
    <col min="1" max="1" width="3.36328125" style="91" customWidth="1"/>
    <col min="2" max="2" width="7.6328125" style="91" customWidth="1"/>
    <col min="3" max="3" width="49.81640625" style="91" customWidth="1"/>
    <col min="4" max="4" width="14.81640625" style="91" customWidth="1"/>
    <col min="5" max="21" width="15.36328125" style="91" customWidth="1"/>
    <col min="22" max="16384" width="9.36328125" style="91"/>
  </cols>
  <sheetData>
    <row r="2" spans="2:21" x14ac:dyDescent="0.25">
      <c r="B2" s="1249" t="str">
        <f>Index!B2</f>
        <v xml:space="preserve">      Maharashtra State Power Generation Company Ltd.</v>
      </c>
      <c r="C2" s="1250"/>
      <c r="D2" s="1250"/>
      <c r="E2" s="1250"/>
      <c r="F2" s="1250"/>
      <c r="G2" s="1250"/>
      <c r="H2" s="1250"/>
      <c r="I2" s="1250"/>
      <c r="J2" s="1250"/>
      <c r="K2" s="1250"/>
      <c r="L2" s="1250"/>
      <c r="M2" s="1250"/>
    </row>
    <row r="3" spans="2:21" x14ac:dyDescent="0.25">
      <c r="B3" s="1249" t="str">
        <f>Index!B3</f>
        <v>MYT Petition Formats for Bhira</v>
      </c>
      <c r="C3" s="1250"/>
      <c r="D3" s="1250"/>
      <c r="E3" s="1250"/>
      <c r="F3" s="1250"/>
      <c r="G3" s="1250"/>
      <c r="H3" s="1250"/>
      <c r="I3" s="1250"/>
      <c r="J3" s="1250"/>
      <c r="K3" s="1250"/>
      <c r="L3" s="1250"/>
      <c r="M3" s="1250"/>
    </row>
    <row r="4" spans="2:21" x14ac:dyDescent="0.25">
      <c r="B4" s="1251" t="s">
        <v>470</v>
      </c>
      <c r="C4" s="1250"/>
      <c r="D4" s="1250"/>
      <c r="E4" s="1250"/>
      <c r="F4" s="1250"/>
      <c r="G4" s="1250"/>
      <c r="H4" s="1250"/>
      <c r="I4" s="1250"/>
      <c r="J4" s="1250"/>
      <c r="K4" s="1250"/>
      <c r="L4" s="1250"/>
      <c r="M4" s="1250"/>
    </row>
    <row r="6" spans="2:21" x14ac:dyDescent="0.25">
      <c r="B6" s="164"/>
      <c r="C6" s="165"/>
      <c r="D6" s="166"/>
      <c r="E6" s="166"/>
      <c r="F6" s="166"/>
      <c r="G6" s="166"/>
      <c r="U6" s="21"/>
    </row>
    <row r="7" spans="2:21" x14ac:dyDescent="0.25">
      <c r="B7" s="1301" t="s">
        <v>343</v>
      </c>
      <c r="C7" s="1303" t="s">
        <v>37</v>
      </c>
      <c r="D7" s="1303" t="s">
        <v>464</v>
      </c>
      <c r="E7" s="1259" t="s">
        <v>519</v>
      </c>
      <c r="F7" s="1260"/>
      <c r="G7" s="1261"/>
      <c r="H7" s="1259" t="s">
        <v>520</v>
      </c>
      <c r="I7" s="1260"/>
      <c r="J7" s="1261"/>
      <c r="K7" s="1259" t="s">
        <v>521</v>
      </c>
      <c r="L7" s="1260"/>
      <c r="M7" s="1260"/>
      <c r="N7" s="1260"/>
      <c r="O7" s="1261"/>
      <c r="P7" s="591" t="s">
        <v>934</v>
      </c>
      <c r="Q7" s="591" t="s">
        <v>935</v>
      </c>
      <c r="R7" s="591" t="s">
        <v>939</v>
      </c>
      <c r="S7" s="591" t="s">
        <v>936</v>
      </c>
      <c r="T7" s="591" t="s">
        <v>938</v>
      </c>
      <c r="U7" s="1257" t="s">
        <v>27</v>
      </c>
    </row>
    <row r="8" spans="2:21" ht="42" x14ac:dyDescent="0.25">
      <c r="B8" s="1301"/>
      <c r="C8" s="1303"/>
      <c r="D8" s="1303"/>
      <c r="E8" s="590" t="s">
        <v>976</v>
      </c>
      <c r="F8" s="592" t="s">
        <v>79</v>
      </c>
      <c r="G8" s="592" t="s">
        <v>459</v>
      </c>
      <c r="H8" s="590" t="s">
        <v>976</v>
      </c>
      <c r="I8" s="592" t="s">
        <v>79</v>
      </c>
      <c r="J8" s="592" t="s">
        <v>459</v>
      </c>
      <c r="K8" s="592" t="s">
        <v>976</v>
      </c>
      <c r="L8" s="592" t="s">
        <v>449</v>
      </c>
      <c r="M8" s="592" t="s">
        <v>455</v>
      </c>
      <c r="N8" s="592" t="s">
        <v>80</v>
      </c>
      <c r="O8" s="592" t="s">
        <v>460</v>
      </c>
      <c r="P8" s="592" t="s">
        <v>937</v>
      </c>
      <c r="Q8" s="592" t="s">
        <v>937</v>
      </c>
      <c r="R8" s="592" t="s">
        <v>937</v>
      </c>
      <c r="S8" s="592" t="s">
        <v>937</v>
      </c>
      <c r="T8" s="592" t="s">
        <v>937</v>
      </c>
      <c r="U8" s="1257"/>
    </row>
    <row r="9" spans="2:21" x14ac:dyDescent="0.25">
      <c r="B9" s="1302"/>
      <c r="C9" s="1256"/>
      <c r="D9" s="1256"/>
      <c r="E9" s="592" t="s">
        <v>81</v>
      </c>
      <c r="F9" s="592" t="s">
        <v>82</v>
      </c>
      <c r="G9" s="592" t="s">
        <v>692</v>
      </c>
      <c r="H9" s="592" t="s">
        <v>397</v>
      </c>
      <c r="I9" s="592" t="s">
        <v>414</v>
      </c>
      <c r="J9" s="592" t="s">
        <v>465</v>
      </c>
      <c r="K9" s="592" t="s">
        <v>415</v>
      </c>
      <c r="L9" s="592" t="s">
        <v>416</v>
      </c>
      <c r="M9" s="592" t="s">
        <v>603</v>
      </c>
      <c r="N9" s="592" t="s">
        <v>693</v>
      </c>
      <c r="O9" s="592" t="s">
        <v>516</v>
      </c>
      <c r="P9" s="592" t="s">
        <v>605</v>
      </c>
      <c r="Q9" s="592" t="s">
        <v>606</v>
      </c>
      <c r="R9" s="592" t="s">
        <v>607</v>
      </c>
      <c r="S9" s="592" t="s">
        <v>672</v>
      </c>
      <c r="T9" s="592" t="s">
        <v>608</v>
      </c>
      <c r="U9" s="1258"/>
    </row>
    <row r="10" spans="2:21" s="62" customFormat="1" ht="28" x14ac:dyDescent="0.25">
      <c r="B10" s="167">
        <v>1</v>
      </c>
      <c r="C10" s="168" t="s">
        <v>469</v>
      </c>
      <c r="D10" s="175" t="s">
        <v>355</v>
      </c>
      <c r="E10" s="629">
        <v>9.6121044700313263</v>
      </c>
      <c r="F10" s="366">
        <f>'F1'!G30-'F10'!E14</f>
        <v>9.6198798034628812</v>
      </c>
      <c r="G10" s="366">
        <f>F10-E10</f>
        <v>7.7753334315548983E-3</v>
      </c>
      <c r="H10" s="629">
        <v>7.63</v>
      </c>
      <c r="I10" s="366">
        <f>'F1'!K30-'F10'!H14</f>
        <v>7.8559286425468038</v>
      </c>
      <c r="J10" s="366">
        <f>I10-H10</f>
        <v>0.22592864254680389</v>
      </c>
      <c r="K10" s="629">
        <v>7.7076500000000001</v>
      </c>
      <c r="L10" s="366">
        <f ca="1">'F1'!O30-'F10'!K14</f>
        <v>2.5575689693569847</v>
      </c>
      <c r="M10" s="366">
        <f ca="1">'F1'!P30-'F10'!L14</f>
        <v>2.5578285417958959</v>
      </c>
      <c r="N10" s="366">
        <f ca="1">'F1'!Q30-'F10'!M14</f>
        <v>5.1154405445946818</v>
      </c>
      <c r="O10" s="366">
        <f ca="1">N10-K10</f>
        <v>-2.5922094554053183</v>
      </c>
      <c r="P10" s="366">
        <f ca="1">'F1'!S30-'F10'!O14</f>
        <v>15.878741457153158</v>
      </c>
      <c r="Q10" s="366">
        <f ca="1">'F1'!T30-'F10'!P14</f>
        <v>16.437974623994783</v>
      </c>
      <c r="R10" s="366">
        <f ca="1">'F1'!U30-'F10'!Q14</f>
        <v>16.895227560800752</v>
      </c>
      <c r="S10" s="366">
        <f ca="1">'F1'!V30-'F10'!R14</f>
        <v>18.442411293417045</v>
      </c>
      <c r="T10" s="366">
        <f ca="1">'F1'!W30-'F10'!S14</f>
        <v>19.719557722909496</v>
      </c>
      <c r="U10" s="435"/>
    </row>
    <row r="11" spans="2:21" s="62" customFormat="1" x14ac:dyDescent="0.25">
      <c r="B11" s="167">
        <f>B10+1</f>
        <v>2</v>
      </c>
      <c r="C11" s="168" t="s">
        <v>424</v>
      </c>
      <c r="D11" s="175" t="s">
        <v>356</v>
      </c>
      <c r="E11" s="548">
        <f>'F2.5'!E13</f>
        <v>0.9</v>
      </c>
      <c r="F11" s="548">
        <f>'F2.5'!F13</f>
        <v>0.9</v>
      </c>
      <c r="G11" s="548">
        <f t="shared" ref="G11:G16" si="0">F11-E11</f>
        <v>0</v>
      </c>
      <c r="H11" s="548">
        <f>'F2.5'!H13</f>
        <v>0.9</v>
      </c>
      <c r="I11" s="548">
        <f>'F2.5'!I13</f>
        <v>0.9</v>
      </c>
      <c r="J11" s="548">
        <f t="shared" ref="J11:J16" si="1">I11-H11</f>
        <v>0</v>
      </c>
      <c r="K11" s="548">
        <f>'F2.5'!K13</f>
        <v>0.9</v>
      </c>
      <c r="L11" s="548">
        <f>'F2.5'!L13</f>
        <v>0.9</v>
      </c>
      <c r="M11" s="548">
        <f>K11</f>
        <v>0.9</v>
      </c>
      <c r="N11" s="548">
        <f t="shared" ref="N11:N12" si="2">AVERAGE(L11:M11)</f>
        <v>0.9</v>
      </c>
      <c r="O11" s="548">
        <f t="shared" ref="O11:O13" si="3">N11-K11</f>
        <v>0</v>
      </c>
      <c r="P11" s="548">
        <f>'F2.5'!P13</f>
        <v>0.9</v>
      </c>
      <c r="Q11" s="548">
        <f>'F2.5'!Q13</f>
        <v>0.9</v>
      </c>
      <c r="R11" s="548">
        <f>'F2.5'!R13</f>
        <v>0.9</v>
      </c>
      <c r="S11" s="548">
        <f>'F2.5'!S13</f>
        <v>0.9</v>
      </c>
      <c r="T11" s="548">
        <f>'F2.5'!T13</f>
        <v>0.9</v>
      </c>
      <c r="U11" s="435"/>
    </row>
    <row r="12" spans="2:21" s="62" customFormat="1" x14ac:dyDescent="0.25">
      <c r="B12" s="167">
        <f t="shared" ref="B12:B18" si="4">B11+1</f>
        <v>3</v>
      </c>
      <c r="C12" s="168" t="s">
        <v>369</v>
      </c>
      <c r="D12" s="175" t="s">
        <v>363</v>
      </c>
      <c r="E12" s="548">
        <f>'F2.5'!E14</f>
        <v>0.9</v>
      </c>
      <c r="F12" s="548">
        <f>'F2.5'!F14</f>
        <v>0.98384232773392588</v>
      </c>
      <c r="G12" s="548">
        <f t="shared" ref="G12" si="5">F12-E12</f>
        <v>8.3842327733925859E-2</v>
      </c>
      <c r="H12" s="548">
        <f>'F2.5'!H14</f>
        <v>0.9</v>
      </c>
      <c r="I12" s="548">
        <f>'F2.5'!I14</f>
        <v>0.61270000000000002</v>
      </c>
      <c r="J12" s="548">
        <f t="shared" ref="J12" si="6">I12-H12</f>
        <v>-0.2873</v>
      </c>
      <c r="K12" s="548">
        <f>'F2.5'!K14</f>
        <v>0.9</v>
      </c>
      <c r="L12" s="548">
        <f>'F2.5'!L14</f>
        <v>0.37430000000000002</v>
      </c>
      <c r="M12" s="548">
        <f>'F2.5'!M14</f>
        <v>0.71430000000000005</v>
      </c>
      <c r="N12" s="548">
        <f t="shared" si="2"/>
        <v>0.54430000000000001</v>
      </c>
      <c r="O12" s="548">
        <f t="shared" ref="O12" si="7">N12-K12</f>
        <v>-0.35570000000000002</v>
      </c>
      <c r="P12" s="548">
        <f>'F2.5'!P14</f>
        <v>0</v>
      </c>
      <c r="Q12" s="548">
        <f>'F2.5'!Q14</f>
        <v>0</v>
      </c>
      <c r="R12" s="548">
        <f>'F2.5'!R14</f>
        <v>0</v>
      </c>
      <c r="S12" s="548">
        <f>'F2.5'!S14</f>
        <v>0</v>
      </c>
      <c r="T12" s="548">
        <f>'F2.5'!T14</f>
        <v>0</v>
      </c>
      <c r="U12" s="435"/>
    </row>
    <row r="13" spans="2:21" x14ac:dyDescent="0.25">
      <c r="B13" s="167">
        <f t="shared" si="4"/>
        <v>4</v>
      </c>
      <c r="C13" s="169" t="s">
        <v>471</v>
      </c>
      <c r="D13" s="175" t="s">
        <v>468</v>
      </c>
      <c r="E13" s="643">
        <f>E10*E12/E11*0.5</f>
        <v>4.8060522350156631</v>
      </c>
      <c r="F13" s="643">
        <f>0.5*F10*F12/F11</f>
        <v>5.2580249657552791</v>
      </c>
      <c r="G13" s="419">
        <f t="shared" si="0"/>
        <v>0.45197273073961597</v>
      </c>
      <c r="H13" s="419"/>
      <c r="I13" s="419">
        <f t="shared" ref="I13" si="8">I10*I12/I11*0.5</f>
        <v>2.6740708218269038</v>
      </c>
      <c r="J13" s="419">
        <f t="shared" si="1"/>
        <v>2.6740708218269038</v>
      </c>
      <c r="K13" s="419"/>
      <c r="L13" s="419">
        <f t="shared" ref="L13:N13" ca="1" si="9">L10*L12/L11*0.5</f>
        <v>0.53183225846128857</v>
      </c>
      <c r="M13" s="419">
        <f t="shared" ca="1" si="9"/>
        <v>1.0150316263360046</v>
      </c>
      <c r="N13" s="419">
        <f t="shared" ca="1" si="9"/>
        <v>1.5468523824571585</v>
      </c>
      <c r="O13" s="419">
        <f t="shared" ca="1" si="3"/>
        <v>1.5468523824571585</v>
      </c>
      <c r="P13" s="1019">
        <f ca="1">P10*P12/P11*0.5</f>
        <v>0</v>
      </c>
      <c r="Q13" s="1019">
        <f t="shared" ref="Q13:T13" ca="1" si="10">Q10*Q12/Q11*0.5</f>
        <v>0</v>
      </c>
      <c r="R13" s="1019">
        <f t="shared" ca="1" si="10"/>
        <v>0</v>
      </c>
      <c r="S13" s="1019">
        <f t="shared" ca="1" si="10"/>
        <v>0</v>
      </c>
      <c r="T13" s="1019">
        <f t="shared" ca="1" si="10"/>
        <v>0</v>
      </c>
      <c r="U13" s="435"/>
    </row>
    <row r="14" spans="2:21" x14ac:dyDescent="0.25">
      <c r="B14" s="167"/>
      <c r="C14" s="170"/>
      <c r="D14" s="175"/>
      <c r="E14" s="366"/>
      <c r="F14" s="366"/>
      <c r="G14" s="366"/>
      <c r="H14" s="366"/>
      <c r="I14" s="366"/>
      <c r="J14" s="366"/>
      <c r="K14" s="366"/>
      <c r="L14" s="366"/>
      <c r="M14" s="366"/>
      <c r="N14" s="366"/>
      <c r="O14" s="366"/>
      <c r="P14" s="366"/>
      <c r="Q14" s="366"/>
      <c r="R14" s="366"/>
      <c r="S14" s="366"/>
      <c r="T14" s="366"/>
      <c r="U14" s="435"/>
    </row>
    <row r="15" spans="2:21" x14ac:dyDescent="0.25">
      <c r="B15" s="167">
        <v>5</v>
      </c>
      <c r="C15" s="168" t="s">
        <v>370</v>
      </c>
      <c r="D15" s="175" t="s">
        <v>357</v>
      </c>
      <c r="E15" s="366">
        <f>'F2.5'!E15</f>
        <v>70</v>
      </c>
      <c r="F15" s="366">
        <f>'F2.5'!F15</f>
        <v>70</v>
      </c>
      <c r="G15" s="366">
        <f t="shared" si="0"/>
        <v>0</v>
      </c>
      <c r="H15" s="366">
        <f>'F2.5'!H15</f>
        <v>70</v>
      </c>
      <c r="I15" s="366">
        <f>'F2.5'!I15</f>
        <v>70</v>
      </c>
      <c r="J15" s="366">
        <f t="shared" si="1"/>
        <v>0</v>
      </c>
      <c r="K15" s="366">
        <f>'F2.5'!K15</f>
        <v>70</v>
      </c>
      <c r="L15" s="366">
        <f>'F2.5'!L15</f>
        <v>35</v>
      </c>
      <c r="M15" s="366">
        <f>'F2.5'!M15</f>
        <v>35</v>
      </c>
      <c r="N15" s="366">
        <f>AVERAGE(L15:M15)</f>
        <v>35</v>
      </c>
      <c r="O15" s="366">
        <f>N15-K15</f>
        <v>-35</v>
      </c>
      <c r="P15" s="366">
        <f>'F2.5'!P15</f>
        <v>70</v>
      </c>
      <c r="Q15" s="366">
        <f>'F2.5'!Q15</f>
        <v>70</v>
      </c>
      <c r="R15" s="366">
        <f>'F2.5'!R15</f>
        <v>70</v>
      </c>
      <c r="S15" s="366">
        <f>'F2.5'!S15</f>
        <v>70</v>
      </c>
      <c r="T15" s="366">
        <f>'F2.5'!T15</f>
        <v>70</v>
      </c>
      <c r="U15" s="435"/>
    </row>
    <row r="16" spans="2:21" s="98" customFormat="1" x14ac:dyDescent="0.25">
      <c r="B16" s="167">
        <f t="shared" si="4"/>
        <v>6</v>
      </c>
      <c r="C16" s="168" t="s">
        <v>371</v>
      </c>
      <c r="D16" s="175" t="s">
        <v>365</v>
      </c>
      <c r="E16" s="548">
        <f>'F2.5'!E17</f>
        <v>6.9999999999999993E-3</v>
      </c>
      <c r="F16" s="548">
        <f>'F2.5'!F17</f>
        <v>1.3873992363173525E-3</v>
      </c>
      <c r="G16" s="548">
        <f t="shared" si="0"/>
        <v>-5.6126007636826472E-3</v>
      </c>
      <c r="H16" s="548">
        <f>'F2.5'!H17</f>
        <v>6.9999999999999993E-3</v>
      </c>
      <c r="I16" s="548">
        <f>'F2.5'!I17</f>
        <v>1.943369507676019E-3</v>
      </c>
      <c r="J16" s="548">
        <f t="shared" si="1"/>
        <v>-5.0566304923239805E-3</v>
      </c>
      <c r="K16" s="548">
        <f>'F2.5'!K17</f>
        <v>0.48999999999999488</v>
      </c>
      <c r="L16" s="548">
        <f>'F2.5'!L17</f>
        <v>1.7559190462988635E-3</v>
      </c>
      <c r="M16" s="548">
        <f>'F2.5'!M17</f>
        <v>6.8582324455205811E-3</v>
      </c>
      <c r="N16" s="548">
        <f t="shared" ref="N16" si="11">AVERAGE(L16:M16)</f>
        <v>4.3070757459097225E-3</v>
      </c>
      <c r="O16" s="548">
        <f t="shared" ref="O16" si="12">N16-M16</f>
        <v>-2.5511566996108586E-3</v>
      </c>
      <c r="P16" s="1020">
        <f>'F2.5'!P17</f>
        <v>0</v>
      </c>
      <c r="Q16" s="1020">
        <f>'F2.5'!Q17</f>
        <v>0</v>
      </c>
      <c r="R16" s="1020">
        <f>'F2.5'!R17</f>
        <v>0</v>
      </c>
      <c r="S16" s="1020">
        <f>'F2.5'!S17</f>
        <v>0</v>
      </c>
      <c r="T16" s="1020">
        <f>'F2.5'!T17</f>
        <v>0</v>
      </c>
      <c r="U16" s="435"/>
    </row>
    <row r="17" spans="2:21" s="98" customFormat="1" x14ac:dyDescent="0.25">
      <c r="B17" s="167">
        <f t="shared" si="4"/>
        <v>7</v>
      </c>
      <c r="C17" s="168" t="s">
        <v>372</v>
      </c>
      <c r="D17" s="175" t="s">
        <v>366</v>
      </c>
      <c r="E17" s="546">
        <f>E15*(1-E16)</f>
        <v>69.510000000000005</v>
      </c>
      <c r="F17" s="546">
        <f>F15*(1-F16)</f>
        <v>69.902882053457787</v>
      </c>
      <c r="G17" s="546">
        <f t="shared" ref="G17:T17" si="13">G15*(1-G16)</f>
        <v>0</v>
      </c>
      <c r="H17" s="546">
        <f t="shared" si="13"/>
        <v>69.510000000000005</v>
      </c>
      <c r="I17" s="546">
        <f t="shared" si="13"/>
        <v>69.863964134462677</v>
      </c>
      <c r="J17" s="546">
        <f t="shared" si="13"/>
        <v>0</v>
      </c>
      <c r="K17" s="546">
        <f t="shared" si="13"/>
        <v>35.700000000000358</v>
      </c>
      <c r="L17" s="546">
        <f t="shared" si="13"/>
        <v>34.938542833379536</v>
      </c>
      <c r="M17" s="546">
        <f t="shared" si="13"/>
        <v>34.759961864406783</v>
      </c>
      <c r="N17" s="546">
        <f t="shared" si="13"/>
        <v>34.84925234889316</v>
      </c>
      <c r="O17" s="546">
        <f t="shared" si="13"/>
        <v>-35.089290484486376</v>
      </c>
      <c r="P17" s="546">
        <f t="shared" si="13"/>
        <v>70</v>
      </c>
      <c r="Q17" s="546">
        <f t="shared" si="13"/>
        <v>70</v>
      </c>
      <c r="R17" s="546">
        <f t="shared" si="13"/>
        <v>70</v>
      </c>
      <c r="S17" s="546">
        <f t="shared" si="13"/>
        <v>70</v>
      </c>
      <c r="T17" s="546">
        <f t="shared" si="13"/>
        <v>70</v>
      </c>
      <c r="U17" s="435"/>
    </row>
    <row r="18" spans="2:21" s="549" customFormat="1" x14ac:dyDescent="0.25">
      <c r="B18" s="159">
        <f t="shared" si="4"/>
        <v>8</v>
      </c>
      <c r="C18" s="176" t="s">
        <v>373</v>
      </c>
      <c r="D18" s="134" t="s">
        <v>367</v>
      </c>
      <c r="E18" s="547">
        <f>0.5*E10/E17*10</f>
        <v>0.69141882247384023</v>
      </c>
      <c r="F18" s="1024">
        <f>0.5*F10/F17*10</f>
        <v>0.68808892572599079</v>
      </c>
      <c r="G18" s="419">
        <f>F18-E18</f>
        <v>-3.3298967478494479E-3</v>
      </c>
      <c r="H18" s="547">
        <f t="shared" ref="H18:T18" si="14">0.5*H10/H17*10</f>
        <v>0.54884189325276933</v>
      </c>
      <c r="I18" s="547">
        <f t="shared" si="14"/>
        <v>0.56223038156173066</v>
      </c>
      <c r="J18" s="419">
        <f t="shared" ref="J18" si="15">I18-H18</f>
        <v>1.3388488308961333E-2</v>
      </c>
      <c r="K18" s="547">
        <f t="shared" si="14"/>
        <v>1.0795028011204373</v>
      </c>
      <c r="L18" s="547">
        <f t="shared" ca="1" si="14"/>
        <v>0.36600967898889275</v>
      </c>
      <c r="M18" s="547">
        <f t="shared" ca="1" si="14"/>
        <v>0.36792740909405885</v>
      </c>
      <c r="N18" s="419">
        <f ca="1">SUM(L18:M18)</f>
        <v>0.73393708808295166</v>
      </c>
      <c r="O18" s="419">
        <f ca="1">N18-K18</f>
        <v>-0.34556571303748562</v>
      </c>
      <c r="P18" s="547">
        <f t="shared" ca="1" si="14"/>
        <v>1.1341958183680827</v>
      </c>
      <c r="Q18" s="547">
        <f t="shared" ca="1" si="14"/>
        <v>1.1741410445710558</v>
      </c>
      <c r="R18" s="547">
        <f t="shared" ca="1" si="14"/>
        <v>1.2068019686286251</v>
      </c>
      <c r="S18" s="547">
        <f t="shared" ca="1" si="14"/>
        <v>1.3173150923869317</v>
      </c>
      <c r="T18" s="547">
        <f t="shared" ca="1" si="14"/>
        <v>1.4085398373506783</v>
      </c>
      <c r="U18" s="435"/>
    </row>
    <row r="19" spans="2:21" s="98" customFormat="1" x14ac:dyDescent="0.25">
      <c r="B19" s="91"/>
      <c r="C19" s="91"/>
    </row>
    <row r="20" spans="2:21" s="98" customFormat="1" x14ac:dyDescent="0.25">
      <c r="B20" s="945" t="s">
        <v>169</v>
      </c>
      <c r="C20" s="171"/>
      <c r="D20" s="171"/>
      <c r="E20" s="1022"/>
      <c r="F20" s="1022"/>
      <c r="G20" s="171"/>
      <c r="H20" s="171"/>
      <c r="I20" s="1023"/>
      <c r="N20" s="1023"/>
    </row>
    <row r="21" spans="2:21" s="98" customFormat="1" ht="16" x14ac:dyDescent="0.25">
      <c r="B21" s="944" t="s">
        <v>467</v>
      </c>
      <c r="C21" s="173"/>
      <c r="D21" s="174"/>
      <c r="E21" s="93"/>
      <c r="F21" s="93"/>
      <c r="G21" s="93"/>
      <c r="H21" s="171"/>
    </row>
    <row r="22" spans="2:21" s="98" customFormat="1" ht="18" customHeight="1" x14ac:dyDescent="0.3">
      <c r="B22" s="847" t="s">
        <v>1444</v>
      </c>
      <c r="C22" s="172"/>
      <c r="D22" s="172"/>
      <c r="E22" s="172"/>
      <c r="F22" s="172"/>
      <c r="G22" s="172"/>
      <c r="H22" s="171"/>
    </row>
  </sheetData>
  <mergeCells count="10">
    <mergeCell ref="U7:U9"/>
    <mergeCell ref="B2:M2"/>
    <mergeCell ref="B3:M3"/>
    <mergeCell ref="B4:M4"/>
    <mergeCell ref="B7:B9"/>
    <mergeCell ref="C7:C9"/>
    <mergeCell ref="D7:D9"/>
    <mergeCell ref="E7:G7"/>
    <mergeCell ref="H7:J7"/>
    <mergeCell ref="K7:O7"/>
  </mergeCells>
  <pageMargins left="0.75" right="0.75" top="1" bottom="1" header="0.5" footer="0.5"/>
  <pageSetup paperSize="9" scale="3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28</vt:i4>
      </vt:variant>
    </vt:vector>
  </HeadingPairs>
  <TitlesOfParts>
    <vt:vector size="75" baseType="lpstr">
      <vt:lpstr>Index</vt:lpstr>
      <vt:lpstr>F1</vt:lpstr>
      <vt:lpstr>F1.1</vt:lpstr>
      <vt:lpstr>F2.1</vt:lpstr>
      <vt:lpstr>F2.2</vt:lpstr>
      <vt:lpstr>F2.3</vt:lpstr>
      <vt:lpstr>F2.4</vt:lpstr>
      <vt:lpstr>F2.5</vt:lpstr>
      <vt:lpstr>F2.6</vt:lpstr>
      <vt:lpstr>F2.7</vt:lpstr>
      <vt:lpstr>F3</vt:lpstr>
      <vt:lpstr>F3.1</vt:lpstr>
      <vt:lpstr>F3.2</vt:lpstr>
      <vt:lpstr>F3.3</vt:lpstr>
      <vt:lpstr>F3.4</vt:lpstr>
      <vt:lpstr>F4</vt:lpstr>
      <vt:lpstr>F4.1</vt:lpstr>
      <vt:lpstr>F4.2</vt:lpstr>
      <vt:lpstr>F4.3</vt:lpstr>
      <vt:lpstr>F5 (T)</vt:lpstr>
      <vt:lpstr>F5</vt:lpstr>
      <vt:lpstr>F5.1 (N)</vt:lpstr>
      <vt:lpstr>F6</vt:lpstr>
      <vt:lpstr>F7</vt:lpstr>
      <vt:lpstr>F8</vt:lpstr>
      <vt:lpstr>F9</vt:lpstr>
      <vt:lpstr>F9.1</vt:lpstr>
      <vt:lpstr>F9.2</vt:lpstr>
      <vt:lpstr>F9.3</vt:lpstr>
      <vt:lpstr>F10</vt:lpstr>
      <vt:lpstr>F11</vt:lpstr>
      <vt:lpstr>F12</vt:lpstr>
      <vt:lpstr>F13</vt:lpstr>
      <vt:lpstr>F14.1</vt:lpstr>
      <vt:lpstr>F14.2</vt:lpstr>
      <vt:lpstr>F14.3</vt:lpstr>
      <vt:lpstr>F14.4</vt:lpstr>
      <vt:lpstr>F14.5</vt:lpstr>
      <vt:lpstr>F14.6</vt:lpstr>
      <vt:lpstr>F14.7</vt:lpstr>
      <vt:lpstr>F14.8</vt:lpstr>
      <vt:lpstr>F14.9</vt:lpstr>
      <vt:lpstr>F15</vt:lpstr>
      <vt:lpstr>F16</vt:lpstr>
      <vt:lpstr>F17</vt:lpstr>
      <vt:lpstr>F18</vt:lpstr>
      <vt:lpstr>F19</vt:lpstr>
      <vt:lpstr>'F1'!Print_Area</vt:lpstr>
      <vt:lpstr>F1.1!Print_Area</vt:lpstr>
      <vt:lpstr>'F11'!Print_Area</vt:lpstr>
      <vt:lpstr>'F13'!Print_Area</vt:lpstr>
      <vt:lpstr>'F17'!Print_Area</vt:lpstr>
      <vt:lpstr>F2.1!Print_Area</vt:lpstr>
      <vt:lpstr>F2.3!Print_Area</vt:lpstr>
      <vt:lpstr>F2.4!Print_Area</vt:lpstr>
      <vt:lpstr>F2.5!Print_Area</vt:lpstr>
      <vt:lpstr>F2.7!Print_Area</vt:lpstr>
      <vt:lpstr>'F3'!Print_Area</vt:lpstr>
      <vt:lpstr>F3.1!Print_Area</vt:lpstr>
      <vt:lpstr>F3.2!Print_Area</vt:lpstr>
      <vt:lpstr>F3.3!Print_Area</vt:lpstr>
      <vt:lpstr>F3.4!Print_Area</vt:lpstr>
      <vt:lpstr>F4.1!Print_Area</vt:lpstr>
      <vt:lpstr>F4.2!Print_Area</vt:lpstr>
      <vt:lpstr>F4.3!Print_Area</vt:lpstr>
      <vt:lpstr>'F5'!Print_Area</vt:lpstr>
      <vt:lpstr>'F5.1 (N)'!Print_Area</vt:lpstr>
      <vt:lpstr>'F7'!Print_Area</vt:lpstr>
      <vt:lpstr>'F8'!Print_Area</vt:lpstr>
      <vt:lpstr>F9.2!Print_Area</vt:lpstr>
      <vt:lpstr>F9.3!Print_Area</vt:lpstr>
      <vt:lpstr>Index!Print_Area</vt:lpstr>
      <vt:lpstr>F2.2!Print_Titles</vt:lpstr>
      <vt:lpstr>F4.2!Print_Titles</vt:lpstr>
      <vt:lpstr>F4.3!Print_Titles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A.V. Patkare</cp:lastModifiedBy>
  <cp:lastPrinted>2022-07-20T06:56:10Z</cp:lastPrinted>
  <dcterms:created xsi:type="dcterms:W3CDTF">2004-07-28T05:30:50Z</dcterms:created>
  <dcterms:modified xsi:type="dcterms:W3CDTF">2024-12-06T05:43:27Z</dcterms:modified>
</cp:coreProperties>
</file>